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2810" tabRatio="719" activeTab="4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  <sheet name="List1" sheetId="12" r:id="rId8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3" i="7" l="1"/>
  <c r="G102" i="7"/>
  <c r="G100" i="7"/>
  <c r="G83" i="7"/>
  <c r="G61" i="7"/>
  <c r="G45" i="7"/>
  <c r="G47" i="7"/>
  <c r="G39" i="7"/>
  <c r="G37" i="7"/>
  <c r="G12" i="7"/>
  <c r="G26" i="7"/>
  <c r="G25" i="7"/>
  <c r="G22" i="7"/>
  <c r="G21" i="7"/>
  <c r="G20" i="7"/>
  <c r="G19" i="7"/>
  <c r="G15" i="7"/>
  <c r="G45" i="8"/>
  <c r="G44" i="8"/>
  <c r="G43" i="8"/>
  <c r="G42" i="8"/>
  <c r="G41" i="8"/>
  <c r="G40" i="8"/>
  <c r="F40" i="8"/>
  <c r="G35" i="8"/>
  <c r="F19" i="8"/>
  <c r="F18" i="8"/>
  <c r="F17" i="8"/>
  <c r="G16" i="8"/>
  <c r="G14" i="8"/>
  <c r="J101" i="3"/>
  <c r="J103" i="3"/>
  <c r="J99" i="3"/>
  <c r="J72" i="3"/>
  <c r="J37" i="3"/>
  <c r="J29" i="3"/>
  <c r="J20" i="3"/>
  <c r="J15" i="3"/>
  <c r="I24" i="1"/>
  <c r="I23" i="1"/>
  <c r="E188" i="7" l="1"/>
  <c r="E181" i="7"/>
  <c r="H193" i="7"/>
  <c r="G189" i="7"/>
  <c r="G186" i="7"/>
  <c r="H186" i="7" s="1"/>
  <c r="G182" i="7"/>
  <c r="G181" i="7" s="1"/>
  <c r="G188" i="7" l="1"/>
  <c r="H188" i="7" s="1"/>
  <c r="H189" i="7"/>
  <c r="E180" i="7"/>
  <c r="E179" i="7" s="1"/>
  <c r="H181" i="7"/>
  <c r="H182" i="7"/>
  <c r="E80" i="7"/>
  <c r="E55" i="7"/>
  <c r="E41" i="7"/>
  <c r="G49" i="7"/>
  <c r="H49" i="7" l="1"/>
  <c r="G180" i="7"/>
  <c r="G179" i="7" s="1"/>
  <c r="H179" i="7"/>
  <c r="C43" i="8"/>
  <c r="C35" i="8"/>
  <c r="C19" i="8"/>
  <c r="C21" i="8"/>
  <c r="F76" i="3"/>
  <c r="F13" i="3"/>
  <c r="F11" i="3"/>
  <c r="F24" i="1"/>
  <c r="F12" i="1"/>
  <c r="F9" i="1"/>
  <c r="F15" i="1" s="1"/>
  <c r="H180" i="7" l="1"/>
  <c r="F47" i="8"/>
  <c r="F44" i="8"/>
  <c r="F43" i="8"/>
  <c r="F42" i="8"/>
  <c r="F39" i="8"/>
  <c r="F36" i="8"/>
  <c r="F35" i="8"/>
  <c r="F34" i="8"/>
  <c r="F33" i="8"/>
  <c r="F31" i="8"/>
  <c r="F29" i="8"/>
  <c r="F25" i="8"/>
  <c r="F22" i="8"/>
  <c r="F21" i="8"/>
  <c r="F20" i="8"/>
  <c r="F14" i="8"/>
  <c r="F13" i="8"/>
  <c r="F12" i="8"/>
  <c r="F10" i="8"/>
  <c r="F8" i="8"/>
  <c r="J98" i="3"/>
  <c r="J91" i="3"/>
  <c r="J87" i="3"/>
  <c r="J86" i="3"/>
  <c r="J83" i="3"/>
  <c r="J82" i="3"/>
  <c r="J81" i="3"/>
  <c r="J80" i="3"/>
  <c r="J79" i="3"/>
  <c r="J77" i="3"/>
  <c r="J75" i="3"/>
  <c r="J74" i="3"/>
  <c r="J73" i="3"/>
  <c r="J71" i="3"/>
  <c r="J70" i="3"/>
  <c r="J69" i="3"/>
  <c r="J68" i="3"/>
  <c r="J67" i="3"/>
  <c r="J65" i="3"/>
  <c r="J64" i="3"/>
  <c r="J63" i="3"/>
  <c r="J62" i="3"/>
  <c r="J61" i="3"/>
  <c r="J60" i="3"/>
  <c r="J58" i="3"/>
  <c r="J57" i="3"/>
  <c r="J56" i="3"/>
  <c r="J55" i="3"/>
  <c r="J52" i="3"/>
  <c r="J51" i="3"/>
  <c r="J49" i="3"/>
  <c r="J47" i="3"/>
  <c r="F85" i="3"/>
  <c r="J34" i="3"/>
  <c r="J33" i="3"/>
  <c r="J30" i="3"/>
  <c r="J27" i="3"/>
  <c r="J23" i="3"/>
  <c r="J17" i="3"/>
  <c r="E106" i="7" l="1"/>
  <c r="G109" i="7"/>
  <c r="G67" i="7"/>
  <c r="G73" i="7"/>
  <c r="I85" i="3" l="1"/>
  <c r="J85" i="3" s="1"/>
  <c r="I89" i="3"/>
  <c r="F89" i="3"/>
  <c r="I50" i="3"/>
  <c r="I48" i="3"/>
  <c r="I46" i="3"/>
  <c r="F48" i="3"/>
  <c r="F46" i="3"/>
  <c r="I19" i="3"/>
  <c r="G149" i="7"/>
  <c r="H149" i="7" s="1"/>
  <c r="E148" i="7"/>
  <c r="E147" i="7"/>
  <c r="E144" i="7"/>
  <c r="G140" i="7"/>
  <c r="H140" i="7" s="1"/>
  <c r="G138" i="7"/>
  <c r="H138" i="7" s="1"/>
  <c r="E137" i="7"/>
  <c r="G134" i="7"/>
  <c r="G133" i="7" s="1"/>
  <c r="E133" i="7"/>
  <c r="E132" i="7" s="1"/>
  <c r="G107" i="7"/>
  <c r="E105" i="7"/>
  <c r="E97" i="7"/>
  <c r="E96" i="7" s="1"/>
  <c r="G98" i="7"/>
  <c r="H98" i="7" s="1"/>
  <c r="H102" i="7"/>
  <c r="E72" i="7"/>
  <c r="E40" i="7" s="1"/>
  <c r="G77" i="7"/>
  <c r="H77" i="7" s="1"/>
  <c r="G56" i="7"/>
  <c r="H56" i="7" s="1"/>
  <c r="G92" i="3"/>
  <c r="G22" i="8"/>
  <c r="H107" i="7" l="1"/>
  <c r="G106" i="7"/>
  <c r="H106" i="7" s="1"/>
  <c r="J48" i="3"/>
  <c r="J89" i="3"/>
  <c r="G147" i="7"/>
  <c r="H147" i="7" s="1"/>
  <c r="G148" i="7"/>
  <c r="G97" i="7"/>
  <c r="G96" i="7" s="1"/>
  <c r="H96" i="7" s="1"/>
  <c r="G137" i="7"/>
  <c r="G136" i="7" s="1"/>
  <c r="H134" i="7"/>
  <c r="H148" i="7"/>
  <c r="E136" i="7"/>
  <c r="H133" i="7"/>
  <c r="G132" i="7"/>
  <c r="H132" i="7" s="1"/>
  <c r="G105" i="7" l="1"/>
  <c r="H105" i="7" s="1"/>
  <c r="H136" i="7"/>
  <c r="H137" i="7"/>
  <c r="H97" i="7"/>
  <c r="B8" i="11" l="1"/>
  <c r="B7" i="11"/>
  <c r="B6" i="11" s="1"/>
  <c r="B46" i="8"/>
  <c r="B37" i="8"/>
  <c r="B32" i="8"/>
  <c r="B30" i="8"/>
  <c r="B28" i="8"/>
  <c r="B24" i="8"/>
  <c r="B15" i="8"/>
  <c r="B11" i="8"/>
  <c r="B9" i="8"/>
  <c r="B7" i="8"/>
  <c r="I13" i="3"/>
  <c r="I16" i="3"/>
  <c r="B27" i="8" l="1"/>
  <c r="B6" i="8"/>
  <c r="F104" i="3"/>
  <c r="F102" i="3"/>
  <c r="F97" i="3"/>
  <c r="F94" i="3"/>
  <c r="F93" i="3" s="1"/>
  <c r="F88" i="3"/>
  <c r="F84" i="3"/>
  <c r="F78" i="3"/>
  <c r="F66" i="3"/>
  <c r="F59" i="3"/>
  <c r="F54" i="3"/>
  <c r="F50" i="3"/>
  <c r="F38" i="3"/>
  <c r="F36" i="3"/>
  <c r="F35" i="3" s="1"/>
  <c r="F32" i="3"/>
  <c r="F28" i="3"/>
  <c r="F25" i="3"/>
  <c r="F24" i="3" s="1"/>
  <c r="F22" i="3"/>
  <c r="F19" i="3"/>
  <c r="F16" i="3"/>
  <c r="J16" i="3" s="1"/>
  <c r="F10" i="3"/>
  <c r="F18" i="3" l="1"/>
  <c r="J19" i="3"/>
  <c r="F96" i="3"/>
  <c r="F45" i="3"/>
  <c r="J50" i="3"/>
  <c r="F31" i="3"/>
  <c r="F21" i="3"/>
  <c r="F53" i="3"/>
  <c r="F44" i="3" s="1"/>
  <c r="G90" i="7"/>
  <c r="G89" i="7" s="1"/>
  <c r="G88" i="7" s="1"/>
  <c r="G176" i="7"/>
  <c r="G81" i="7"/>
  <c r="G85" i="7"/>
  <c r="H85" i="7" s="1"/>
  <c r="G42" i="7"/>
  <c r="G51" i="7"/>
  <c r="H51" i="7" s="1"/>
  <c r="G53" i="7"/>
  <c r="H53" i="7" s="1"/>
  <c r="G69" i="7"/>
  <c r="H67" i="7" s="1"/>
  <c r="G113" i="7"/>
  <c r="H113" i="7" s="1"/>
  <c r="E112" i="7"/>
  <c r="G171" i="7"/>
  <c r="G41" i="7" l="1"/>
  <c r="H176" i="7"/>
  <c r="G175" i="7"/>
  <c r="F9" i="3"/>
  <c r="F8" i="3" s="1"/>
  <c r="E111" i="7"/>
  <c r="F92" i="3"/>
  <c r="F43" i="3" s="1"/>
  <c r="H171" i="7"/>
  <c r="G170" i="7"/>
  <c r="G169" i="7" s="1"/>
  <c r="G80" i="7"/>
  <c r="G112" i="7"/>
  <c r="G111" i="7" s="1"/>
  <c r="G31" i="7"/>
  <c r="E175" i="7"/>
  <c r="E174" i="7"/>
  <c r="G130" i="7"/>
  <c r="H130" i="7" s="1"/>
  <c r="E129" i="7"/>
  <c r="E128" i="7" s="1"/>
  <c r="E93" i="7"/>
  <c r="E92" i="7" s="1"/>
  <c r="G94" i="7"/>
  <c r="H94" i="7" s="1"/>
  <c r="E89" i="7"/>
  <c r="E88" i="7" s="1"/>
  <c r="C8" i="11"/>
  <c r="C7" i="11" s="1"/>
  <c r="D8" i="11"/>
  <c r="D7" i="11" s="1"/>
  <c r="D6" i="11" s="1"/>
  <c r="E8" i="11"/>
  <c r="E7" i="11" s="1"/>
  <c r="E6" i="11" s="1"/>
  <c r="G9" i="11"/>
  <c r="G47" i="8"/>
  <c r="G34" i="8"/>
  <c r="G33" i="8"/>
  <c r="G31" i="8"/>
  <c r="G29" i="8"/>
  <c r="G25" i="8"/>
  <c r="G23" i="8"/>
  <c r="G21" i="8"/>
  <c r="G13" i="8"/>
  <c r="G12" i="8"/>
  <c r="G10" i="8"/>
  <c r="G8" i="8"/>
  <c r="H112" i="7" l="1"/>
  <c r="H111" i="7"/>
  <c r="G129" i="7"/>
  <c r="G93" i="7"/>
  <c r="C6" i="11"/>
  <c r="G6" i="11" s="1"/>
  <c r="G7" i="11"/>
  <c r="G8" i="11"/>
  <c r="I54" i="3"/>
  <c r="J54" i="3" s="1"/>
  <c r="I102" i="3"/>
  <c r="J102" i="3" s="1"/>
  <c r="G128" i="7" l="1"/>
  <c r="H128" i="7" s="1"/>
  <c r="H129" i="7"/>
  <c r="G92" i="7"/>
  <c r="H92" i="7" s="1"/>
  <c r="H93" i="7"/>
  <c r="G198" i="7" l="1"/>
  <c r="G197" i="7"/>
  <c r="G174" i="7" s="1"/>
  <c r="G168" i="7" s="1"/>
  <c r="A198" i="7"/>
  <c r="A199" i="7"/>
  <c r="A197" i="7"/>
  <c r="A19" i="10"/>
  <c r="A20" i="10"/>
  <c r="E19" i="10"/>
  <c r="E18" i="10"/>
  <c r="A18" i="10"/>
  <c r="I17" i="9"/>
  <c r="I16" i="9"/>
  <c r="A17" i="9"/>
  <c r="A18" i="9"/>
  <c r="A16" i="9"/>
  <c r="E12" i="11"/>
  <c r="E11" i="11"/>
  <c r="A12" i="11"/>
  <c r="A13" i="11"/>
  <c r="A11" i="11"/>
  <c r="E50" i="8"/>
  <c r="E49" i="8"/>
  <c r="A50" i="8"/>
  <c r="A51" i="8"/>
  <c r="A49" i="8"/>
  <c r="I107" i="3"/>
  <c r="I108" i="3"/>
  <c r="A107" i="3"/>
  <c r="A109" i="3"/>
  <c r="A108" i="3"/>
  <c r="J23" i="1"/>
  <c r="K23" i="1"/>
  <c r="K14" i="1"/>
  <c r="K13" i="1"/>
  <c r="K10" i="1"/>
  <c r="H24" i="1"/>
  <c r="E170" i="7" l="1"/>
  <c r="E169" i="7" s="1"/>
  <c r="E165" i="7"/>
  <c r="E162" i="7"/>
  <c r="E158" i="7"/>
  <c r="E153" i="7"/>
  <c r="E152" i="7" s="1"/>
  <c r="E125" i="7"/>
  <c r="E124" i="7" s="1"/>
  <c r="E123" i="7" s="1"/>
  <c r="E116" i="7"/>
  <c r="E79" i="7"/>
  <c r="E34" i="7"/>
  <c r="E10" i="7"/>
  <c r="G166" i="7"/>
  <c r="G163" i="7"/>
  <c r="G159" i="7"/>
  <c r="G154" i="7"/>
  <c r="G153" i="7" s="1"/>
  <c r="G152" i="7" s="1"/>
  <c r="G145" i="7"/>
  <c r="G126" i="7"/>
  <c r="G125" i="7" s="1"/>
  <c r="G124" i="7" s="1"/>
  <c r="G123" i="7" s="1"/>
  <c r="G117" i="7"/>
  <c r="G72" i="7"/>
  <c r="H69" i="7"/>
  <c r="G60" i="7"/>
  <c r="G35" i="7"/>
  <c r="H31" i="7"/>
  <c r="G11" i="7"/>
  <c r="F9" i="11"/>
  <c r="F8" i="11"/>
  <c r="F7" i="11"/>
  <c r="F6" i="11"/>
  <c r="J105" i="3"/>
  <c r="J46" i="3"/>
  <c r="J14" i="3"/>
  <c r="I94" i="3"/>
  <c r="I93" i="3" s="1"/>
  <c r="K93" i="3" s="1"/>
  <c r="I104" i="3"/>
  <c r="I97" i="3"/>
  <c r="I88" i="3"/>
  <c r="I78" i="3"/>
  <c r="J78" i="3" s="1"/>
  <c r="I76" i="3"/>
  <c r="J76" i="3" s="1"/>
  <c r="I66" i="3"/>
  <c r="J66" i="3" s="1"/>
  <c r="I59" i="3"/>
  <c r="J59" i="3" s="1"/>
  <c r="I96" i="3" l="1"/>
  <c r="J96" i="3" s="1"/>
  <c r="J97" i="3"/>
  <c r="K88" i="3"/>
  <c r="J88" i="3"/>
  <c r="G144" i="7"/>
  <c r="H144" i="7" s="1"/>
  <c r="G143" i="7"/>
  <c r="G142" i="7" s="1"/>
  <c r="G55" i="7"/>
  <c r="H55" i="7" s="1"/>
  <c r="G34" i="7"/>
  <c r="G33" i="7"/>
  <c r="G9" i="7"/>
  <c r="G10" i="7"/>
  <c r="H10" i="7" s="1"/>
  <c r="H125" i="7"/>
  <c r="H166" i="7"/>
  <c r="G165" i="7"/>
  <c r="H165" i="7" s="1"/>
  <c r="H163" i="7"/>
  <c r="G162" i="7"/>
  <c r="G158" i="7"/>
  <c r="H154" i="7"/>
  <c r="H145" i="7"/>
  <c r="H117" i="7"/>
  <c r="G115" i="7"/>
  <c r="G87" i="7" s="1"/>
  <c r="G116" i="7"/>
  <c r="H116" i="7" s="1"/>
  <c r="H90" i="7"/>
  <c r="H81" i="7"/>
  <c r="H73" i="7"/>
  <c r="H72" i="7"/>
  <c r="H60" i="7"/>
  <c r="H42" i="7"/>
  <c r="H41" i="7"/>
  <c r="H34" i="7"/>
  <c r="E161" i="7"/>
  <c r="E151" i="7" s="1"/>
  <c r="H35" i="7"/>
  <c r="H126" i="7"/>
  <c r="H11" i="7"/>
  <c r="I45" i="3"/>
  <c r="K45" i="3" s="1"/>
  <c r="I84" i="3"/>
  <c r="J104" i="3"/>
  <c r="I53" i="3"/>
  <c r="H12" i="1"/>
  <c r="H9" i="1"/>
  <c r="D46" i="8"/>
  <c r="D37" i="8"/>
  <c r="D32" i="8"/>
  <c r="D30" i="8"/>
  <c r="D28" i="8"/>
  <c r="D24" i="8"/>
  <c r="D15" i="8"/>
  <c r="D11" i="8"/>
  <c r="D9" i="8"/>
  <c r="D7" i="8"/>
  <c r="E168" i="7"/>
  <c r="E143" i="7"/>
  <c r="E142" i="7" s="1"/>
  <c r="E115" i="7"/>
  <c r="E87" i="7" s="1"/>
  <c r="E33" i="7"/>
  <c r="E9" i="7"/>
  <c r="G40" i="7" l="1"/>
  <c r="H40" i="7" s="1"/>
  <c r="K96" i="3"/>
  <c r="K84" i="3"/>
  <c r="J84" i="3"/>
  <c r="K53" i="3"/>
  <c r="J53" i="3"/>
  <c r="G161" i="7"/>
  <c r="H161" i="7" s="1"/>
  <c r="H162" i="7"/>
  <c r="H123" i="7"/>
  <c r="H87" i="7"/>
  <c r="H89" i="7"/>
  <c r="H153" i="7"/>
  <c r="G79" i="7"/>
  <c r="H80" i="7"/>
  <c r="H33" i="7"/>
  <c r="H143" i="7"/>
  <c r="H142" i="7"/>
  <c r="H115" i="7"/>
  <c r="H9" i="7"/>
  <c r="H124" i="7"/>
  <c r="D27" i="8"/>
  <c r="D6" i="8"/>
  <c r="I92" i="3"/>
  <c r="J92" i="3" s="1"/>
  <c r="I44" i="3"/>
  <c r="H15" i="1"/>
  <c r="E8" i="7"/>
  <c r="E7" i="7" s="1"/>
  <c r="G8" i="7" l="1"/>
  <c r="G151" i="7"/>
  <c r="I43" i="3"/>
  <c r="H88" i="7"/>
  <c r="H79" i="7"/>
  <c r="H152" i="7"/>
  <c r="H151" i="7"/>
  <c r="H175" i="7"/>
  <c r="E46" i="8"/>
  <c r="F46" i="8" s="1"/>
  <c r="E37" i="8"/>
  <c r="F37" i="8" s="1"/>
  <c r="E32" i="8"/>
  <c r="F32" i="8" s="1"/>
  <c r="E30" i="8"/>
  <c r="F30" i="8" s="1"/>
  <c r="E28" i="8"/>
  <c r="F28" i="8" s="1"/>
  <c r="C46" i="8"/>
  <c r="C37" i="8"/>
  <c r="C32" i="8"/>
  <c r="C30" i="8"/>
  <c r="C28" i="8"/>
  <c r="E24" i="8"/>
  <c r="F24" i="8" s="1"/>
  <c r="C24" i="8"/>
  <c r="E15" i="8"/>
  <c r="F15" i="8" s="1"/>
  <c r="C15" i="8"/>
  <c r="E11" i="8"/>
  <c r="F11" i="8" s="1"/>
  <c r="C11" i="8"/>
  <c r="E9" i="8"/>
  <c r="F9" i="8" s="1"/>
  <c r="C9" i="8"/>
  <c r="E7" i="8"/>
  <c r="F7" i="8" s="1"/>
  <c r="C7" i="8"/>
  <c r="G44" i="3"/>
  <c r="K44" i="3" s="1"/>
  <c r="K92" i="3"/>
  <c r="H8" i="7" l="1"/>
  <c r="G7" i="7"/>
  <c r="G37" i="8"/>
  <c r="G46" i="8"/>
  <c r="G32" i="8"/>
  <c r="G30" i="8"/>
  <c r="G28" i="8"/>
  <c r="G24" i="8"/>
  <c r="G15" i="8"/>
  <c r="G11" i="8"/>
  <c r="G9" i="8"/>
  <c r="G7" i="8"/>
  <c r="H174" i="7"/>
  <c r="C27" i="8"/>
  <c r="E27" i="8"/>
  <c r="F27" i="8" s="1"/>
  <c r="C6" i="8"/>
  <c r="E6" i="8"/>
  <c r="F6" i="8" s="1"/>
  <c r="G43" i="3"/>
  <c r="K43" i="3" s="1"/>
  <c r="G27" i="8" l="1"/>
  <c r="G6" i="8"/>
  <c r="H170" i="7"/>
  <c r="H169" i="7" l="1"/>
  <c r="H7" i="7"/>
  <c r="H168" i="7" l="1"/>
  <c r="I38" i="3"/>
  <c r="I36" i="3"/>
  <c r="J36" i="3" s="1"/>
  <c r="G35" i="3"/>
  <c r="I32" i="3"/>
  <c r="J32" i="3" s="1"/>
  <c r="I28" i="3"/>
  <c r="J28" i="3" s="1"/>
  <c r="I25" i="3"/>
  <c r="J25" i="3" s="1"/>
  <c r="I22" i="3"/>
  <c r="J22" i="3" s="1"/>
  <c r="J13" i="3"/>
  <c r="I11" i="3"/>
  <c r="J14" i="1"/>
  <c r="J13" i="1"/>
  <c r="J10" i="1"/>
  <c r="I12" i="1"/>
  <c r="G12" i="1"/>
  <c r="I9" i="1"/>
  <c r="G9" i="1"/>
  <c r="K12" i="1" l="1"/>
  <c r="K9" i="1"/>
  <c r="I31" i="3"/>
  <c r="J31" i="3" s="1"/>
  <c r="I21" i="3"/>
  <c r="J21" i="3" s="1"/>
  <c r="I18" i="3"/>
  <c r="J45" i="3"/>
  <c r="I15" i="1"/>
  <c r="J24" i="1" s="1"/>
  <c r="J12" i="1"/>
  <c r="I35" i="3"/>
  <c r="I24" i="3"/>
  <c r="J24" i="3" s="1"/>
  <c r="G9" i="3"/>
  <c r="I10" i="3"/>
  <c r="G15" i="1"/>
  <c r="J9" i="1"/>
  <c r="K18" i="3" l="1"/>
  <c r="J18" i="3"/>
  <c r="K15" i="1"/>
  <c r="G24" i="1"/>
  <c r="K31" i="3"/>
  <c r="K24" i="3"/>
  <c r="K21" i="3"/>
  <c r="K10" i="3"/>
  <c r="J10" i="3"/>
  <c r="G8" i="3"/>
  <c r="J44" i="3"/>
  <c r="J15" i="1"/>
  <c r="I9" i="3"/>
  <c r="I8" i="3" s="1"/>
  <c r="J8" i="3" s="1"/>
  <c r="J9" i="3" l="1"/>
  <c r="K9" i="3"/>
  <c r="K8" i="3"/>
  <c r="J43" i="3"/>
</calcChain>
</file>

<file path=xl/sharedStrings.xml><?xml version="1.0" encoding="utf-8"?>
<sst xmlns="http://schemas.openxmlformats.org/spreadsheetml/2006/main" count="524" uniqueCount="305">
  <si>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</si>
  <si>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</si>
  <si>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</si>
  <si>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</si>
  <si>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</si>
  <si>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</si>
  <si>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</si>
  <si>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</si>
  <si>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</si>
  <si>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</si>
  <si>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</si>
  <si>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</si>
  <si>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</si>
  <si>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</si>
  <si>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</si>
  <si>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</si>
  <si>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</si>
  <si>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INDEKS</t>
  </si>
  <si>
    <t xml:space="preserve">IZVJEŠTAJ O PRIHODIMA I RASHODIMA PREMA EKONOMSKOJ KLASIFIKACIJI </t>
  </si>
  <si>
    <t>6=5/2*100</t>
  </si>
  <si>
    <t>UKUPNI PRIHODI</t>
  </si>
  <si>
    <t>Pomoći iz inozemstva i od subjekata unutar općeg proračuna</t>
  </si>
  <si>
    <t>Prihodi od prodaje proizvoda i robe te pruženih usluga</t>
  </si>
  <si>
    <t>Prihodi od prodaje proizvoda i robe</t>
  </si>
  <si>
    <t>Prihodi od prodaje proizvedene dugotrajne imovine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</si>
  <si>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</si>
  <si>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</si>
  <si>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</si>
  <si>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</si>
  <si>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</si>
  <si>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</si>
  <si>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</si>
  <si>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</si>
  <si>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</si>
  <si>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</si>
  <si>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</si>
  <si>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</si>
  <si>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</si>
  <si>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</si>
  <si>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</si>
  <si>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</si>
  <si>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</si>
  <si>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</si>
  <si>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</si>
  <si>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</si>
  <si>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</si>
  <si>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</si>
  <si>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</si>
  <si>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</si>
  <si>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</si>
  <si>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</si>
  <si>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</si>
  <si>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</si>
  <si>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</si>
  <si>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RAZLIKA - VIŠAK MANJAK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</si>
  <si>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</si>
  <si>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</si>
  <si>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</si>
  <si>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</si>
  <si>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</si>
  <si>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</si>
  <si>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</si>
  <si>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>Pomoći od međunarodnih organizacija te institucija i tijela EU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</si>
  <si>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</si>
  <si>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</si>
  <si>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</si>
  <si>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</si>
  <si>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 - kamate a vista</t>
  </si>
  <si>
    <t>Kamate na oročena sredstva</t>
  </si>
  <si>
    <t>Prihodi od administrativnih pristojbi i po posebnim propisima</t>
  </si>
  <si>
    <t>Prihodi po posebnim propisima</t>
  </si>
  <si>
    <t>Sufinanciranje cijene usluge, participacije i slično</t>
  </si>
  <si>
    <t>Prihodi od pruženih usluga</t>
  </si>
  <si>
    <t>Donacije od pravnih i fizičkih osoba izvan općeg proračuna</t>
  </si>
  <si>
    <t>Tekuće donacije  od pravnih i fizičkih osoba izvan općeg proračuna</t>
  </si>
  <si>
    <t>Kapitalne donacije  od pravnih i fizičkih osoba izvan općeg proračuna</t>
  </si>
  <si>
    <t>Prihodi iz nadležnog proračuna i od HZZO-a temeljem ugovornih obveza</t>
  </si>
  <si>
    <t>Prihodi iz proračuna za financiranje redovne djelatnosti</t>
  </si>
  <si>
    <t>Prihodi iz nadležnog proračuna za financiranje rashoda poslovanja</t>
  </si>
  <si>
    <t>Prihodi iz nadležnog proračuna za financiranje rashoda za nabavu nefinancijske imovine</t>
  </si>
  <si>
    <t>Prihodi od prodaje neproizvedene dugotrajne imovine</t>
  </si>
  <si>
    <t>Prihodi od prodaje materijalne imovine-prirodnih bogatstava</t>
  </si>
  <si>
    <t>Prihodi od prodaje postrojenja i opreme</t>
  </si>
  <si>
    <t xml:space="preserve">Ostali rashodi za zaposlene </t>
  </si>
  <si>
    <t>Doprinosi na plaće</t>
  </si>
  <si>
    <t>Doprinosi za obvezno zdravstveno osiguranje</t>
  </si>
  <si>
    <t>Doprinosi za obvezno osiguranje u slučaju nezaposlenosti</t>
  </si>
  <si>
    <t>3212</t>
  </si>
  <si>
    <t>Naknade za prijevoz, za rad na terenu i odvojeni život</t>
  </si>
  <si>
    <t>Stručno usavršavanje</t>
  </si>
  <si>
    <t>3221</t>
  </si>
  <si>
    <t>3223</t>
  </si>
  <si>
    <t>3224</t>
  </si>
  <si>
    <t>Rashodi za materijal i energiju</t>
  </si>
  <si>
    <t>Uredski materijal i ostali materijalni rashodi</t>
  </si>
  <si>
    <t>Materijal i sirovine</t>
  </si>
  <si>
    <t>Energija</t>
  </si>
  <si>
    <t>Sitni inventar i auto gume</t>
  </si>
  <si>
    <t>Službena,radna i zaštitna odjeća i obuća</t>
  </si>
  <si>
    <t>3231</t>
  </si>
  <si>
    <t>3232</t>
  </si>
  <si>
    <t>3234</t>
  </si>
  <si>
    <t>3238</t>
  </si>
  <si>
    <t>3239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</si>
  <si>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</si>
  <si>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</si>
  <si>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</si>
  <si>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</si>
  <si>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</si>
  <si>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</si>
  <si>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</si>
  <si>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</si>
  <si>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</si>
  <si>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</si>
  <si>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 xml:space="preserve">Naknade troškova osobama izvan radnog odnosa </t>
  </si>
  <si>
    <t>Ostali nespomenuti rashodi poslovanja</t>
  </si>
  <si>
    <t>Premija osiguranja</t>
  </si>
  <si>
    <t>3293</t>
  </si>
  <si>
    <t>Reprezentacija</t>
  </si>
  <si>
    <t>Članarine i norme</t>
  </si>
  <si>
    <t>Pristojbe i naknade</t>
  </si>
  <si>
    <t>3299</t>
  </si>
  <si>
    <t>3431</t>
  </si>
  <si>
    <t>Bankarske usluge i usluge platnog prometa</t>
  </si>
  <si>
    <t>Zatezne kamate</t>
  </si>
  <si>
    <t>Financijski rashodi</t>
  </si>
  <si>
    <t>Ostali financijski rashodi</t>
  </si>
  <si>
    <t xml:space="preserve">Ostali rashodi </t>
  </si>
  <si>
    <t>Tekuće donacije</t>
  </si>
  <si>
    <t>Tekuće donacije u naravi</t>
  </si>
  <si>
    <t>Rashodi za nabavu proizvedene dugotrajne imovine</t>
  </si>
  <si>
    <t>Postrojenja i oprema</t>
  </si>
  <si>
    <t>Uredska oprema i namještaj</t>
  </si>
  <si>
    <t>Uređaji,strojevi i oprema za ostale namjene</t>
  </si>
  <si>
    <t>Knjige, umjetnička djela i ostalie izložb.vrijednosti</t>
  </si>
  <si>
    <t>Knjige</t>
  </si>
  <si>
    <t>MATERIJALNI RASHODI</t>
  </si>
  <si>
    <t>SLUŽBENA PUTOVANJA</t>
  </si>
  <si>
    <t>STRUČNO USAVRŠAVANJE ZAPOSLENIKA</t>
  </si>
  <si>
    <t>UREDSKI MATERIJAL I OSTALI MATERIJALNI RASHODI</t>
  </si>
  <si>
    <t>MAT.I DIJELOVI ZA TEKUĆE I INVEST.ODRŽAVANJE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</si>
  <si>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</si>
  <si>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</si>
  <si>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</si>
  <si>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</si>
  <si>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KOMUNALNE USLUGE</t>
  </si>
  <si>
    <t>ZAKUPNINE I NAJAMNINE</t>
  </si>
  <si>
    <t>INTELEKTUALNE I OSOBNE  USLUGE</t>
  </si>
  <si>
    <t>RAČUNALNE USLUGE</t>
  </si>
  <si>
    <t>OSTALE USLUGE</t>
  </si>
  <si>
    <t>REPREZENTACIJA</t>
  </si>
  <si>
    <t>PRISTOJBE I NAKNADE</t>
  </si>
  <si>
    <t>OSTALI NESPOMENUTI RASHODI POSLOVANJA</t>
  </si>
  <si>
    <t>FINANCIJSKI RASHODI</t>
  </si>
  <si>
    <t>BANKARSKE USLUGE I USLUGE PLATNOG PROMETA</t>
  </si>
  <si>
    <t>NAKNADE ZA PRIJEVOZ</t>
  </si>
  <si>
    <t>ENERGIJA</t>
  </si>
  <si>
    <t>ZDRAVSTVENE I VETERINARSKE USLUGE</t>
  </si>
  <si>
    <t>PREMIJE OSIGURANJA</t>
  </si>
  <si>
    <t>NAKNADE TROŠKOVA OSOBAMA IZVAN RADNOG ODNOSA</t>
  </si>
  <si>
    <t>RASHODI ZA ZAPOSLENE</t>
  </si>
  <si>
    <t>PLAĆE ZA REDOVAN RAD</t>
  </si>
  <si>
    <t>OSTALI RASHODI ZA ZAPOSLENE</t>
  </si>
  <si>
    <t>DOPRINOSI ZA OBVEZNO ZDRAVSTVENO OSIGURANJE</t>
  </si>
  <si>
    <t>OSTALI RASHODI</t>
  </si>
  <si>
    <t>TEKUĆE DONACIJE U NARAVI</t>
  </si>
  <si>
    <t>RASHODI ZA NABAVU PROIZVEDENE DUGOTRAJNE IMOVINE</t>
  </si>
  <si>
    <t>UREDSKA OPREMA I NAMJEŠTAJ</t>
  </si>
  <si>
    <t>UREĐAJI, STROJEVI I OPREMA ZA OSTALE NAMJENE</t>
  </si>
  <si>
    <t>KNJIGE</t>
  </si>
  <si>
    <t>Nematerijalna imovina</t>
  </si>
  <si>
    <t>Oprema za održavanje i zaštitu</t>
  </si>
  <si>
    <t>Prihodi od prodaje proizvoda i robe te pruženih usluga i prihodi od donacija</t>
  </si>
  <si>
    <t>11001 Nenamjenski prihodi i primici</t>
  </si>
  <si>
    <t>32400 Vlastiti prihodi srednjih škola</t>
  </si>
  <si>
    <t>4 Prihodi za posebne namjene</t>
  </si>
  <si>
    <t>47400 Prihodi za posebne namjene za srednje škole</t>
  </si>
  <si>
    <t>48007 Decentralizirana sredstva za srednje škole</t>
  </si>
  <si>
    <t>48011 Decentralizirana sredstva prethodne godine-školstvo</t>
  </si>
  <si>
    <t>5 Pomoći</t>
  </si>
  <si>
    <t>51100 Strukturni fondovi EU</t>
  </si>
  <si>
    <t>51999 Prihodi od EU projekata-ostalo</t>
  </si>
  <si>
    <t>53080 Agencija za odgoj i obrazovanje za proračunske korisnike</t>
  </si>
  <si>
    <t>53082 Ministarstvo znanosti i obrazovanja za srednje škole</t>
  </si>
  <si>
    <t>53102 Ministarstvo rada, mirovinskog sustava, obitelji i socijalne politike za proračunske korisnike</t>
  </si>
  <si>
    <t>6 Donacije</t>
  </si>
  <si>
    <t>62400 Donacije za srednje škole</t>
  </si>
  <si>
    <t>09 Obrazovanje</t>
  </si>
  <si>
    <t>092 Srednjoškolsko obrazovanje</t>
  </si>
  <si>
    <t>0922 Više srednjoškolsko obrazovanje</t>
  </si>
  <si>
    <t>REDOVNA DJELATNOST SREDNJIH ŠKOLA - MINIMALNI STANDARD</t>
  </si>
  <si>
    <t>MATERIJALNI RASHODI SŠ PO KRITERIJIMA</t>
  </si>
  <si>
    <t>MATERIJALNI RASHODI SŠ PO STVARNOM TROŠKU</t>
  </si>
  <si>
    <t>MATERIJALNI RASHODI SŠ - DRUGI IZVORI</t>
  </si>
  <si>
    <t>Prihodi za posebne namjene za srednje škole</t>
  </si>
  <si>
    <t xml:space="preserve">Donacije za srednje škole </t>
  </si>
  <si>
    <t>PLAĆE I DRUGI RASHODI ZA ZAPOSLENE SREDNJIH ŠKOLA</t>
  </si>
  <si>
    <t>PROGRAMI OBRAZOVANJA IZNAD STANDARDA</t>
  </si>
  <si>
    <t>ŽUPANIJSKA NATJECANJA</t>
  </si>
  <si>
    <t>ZAVIČAJNA NASTAVA</t>
  </si>
  <si>
    <t>Nenamjenski prihodi i primici</t>
  </si>
  <si>
    <t>Ministarstvo rada, mirovinskog sustava, obitelji i socijalne politike za proračunske korisnike</t>
  </si>
  <si>
    <t>INVESTICIJSKO ODRŽAVANJE SREDNJIH ŠKOLA</t>
  </si>
  <si>
    <t>INVESTICIJSKO ODRŽAVANJE SŠ - MINIMALNI STANDARD</t>
  </si>
  <si>
    <t>OPREMANJE U SREDNJIM ŠKOLAMA</t>
  </si>
  <si>
    <t>ŠKOLSKI NAMJEŠTAJ I OPREMA</t>
  </si>
  <si>
    <t>OPREMANJE BIBLIOTEKE</t>
  </si>
  <si>
    <t>48008 Decentralizirana sredstva za kapitalno srednje škole</t>
  </si>
  <si>
    <t>OSTVARENJE/IZVRŠENJE 
1-6.2024.</t>
  </si>
  <si>
    <t>7=5/3*100</t>
  </si>
  <si>
    <t>Predsjednik Školskog odbora</t>
  </si>
  <si>
    <t>Pomoći temeljem prijenosa EU sredstava</t>
  </si>
  <si>
    <t>Tekuće pomoći temeljem prijenosa EU sredstava</t>
  </si>
  <si>
    <t>Ostale naknade troškova zaposlenima</t>
  </si>
  <si>
    <t>Instrumenti, uređaji i strojevi</t>
  </si>
  <si>
    <t>Nematerijalna proizvedena imovina</t>
  </si>
  <si>
    <t>Ulaganja u računalne programe</t>
  </si>
  <si>
    <t>51200 Europski socijalni fond</t>
  </si>
  <si>
    <t>51700 ERASMUS+</t>
  </si>
  <si>
    <t>Industrijsko-obrtnička škola Pula</t>
  </si>
  <si>
    <t>PROGRAM A012201</t>
  </si>
  <si>
    <t>Aktivnost A012201A220101</t>
  </si>
  <si>
    <t>Aktivnost A012201A220102</t>
  </si>
  <si>
    <t>Izvor financiranja 4.8.</t>
  </si>
  <si>
    <t xml:space="preserve">Decentralizirana sredstva </t>
  </si>
  <si>
    <t>Aktivnost A012201A220103</t>
  </si>
  <si>
    <t>Izvor financiranja 3.2.</t>
  </si>
  <si>
    <t>Vlastiti prihodi proračunskih korisnika</t>
  </si>
  <si>
    <t>Izvor financiranja 4.7.</t>
  </si>
  <si>
    <t>Izvor financiranja 6.2.</t>
  </si>
  <si>
    <t>Aktivnost A012201A220104</t>
  </si>
  <si>
    <t>Izvor financiranja 5.3.</t>
  </si>
  <si>
    <t>Ministarstva i državne ustanove za proračunske korisnike</t>
  </si>
  <si>
    <t>PROGRAM A012301</t>
  </si>
  <si>
    <t>Aktivnost A012301A230101</t>
  </si>
  <si>
    <t>MATERIJALNI TROŠKOVI IZNAD STANDARDA</t>
  </si>
  <si>
    <t>Izvor financiranja 1.1.</t>
  </si>
  <si>
    <t>Aktivnost A012301A230102</t>
  </si>
  <si>
    <t>PROGRAM A012302</t>
  </si>
  <si>
    <t>Aktivnost A012302A230209</t>
  </si>
  <si>
    <t>MENSTRUALNE HIGIJENSKE POTREPŠTINE</t>
  </si>
  <si>
    <t>Aktivnost A012302A230214</t>
  </si>
  <si>
    <t>IZMJENA NAZIVA ŠKOLA (DVOJEZIČNOST)</t>
  </si>
  <si>
    <t>PROGRAM A012402</t>
  </si>
  <si>
    <t>Aktivnost A012402A240201</t>
  </si>
  <si>
    <t>Aktivnost A012406K240601</t>
  </si>
  <si>
    <t>EU PROJEKTI U ŠKOLSTVU</t>
  </si>
  <si>
    <t>PROGRAM A019213</t>
  </si>
  <si>
    <t>PROGRAM A012406</t>
  </si>
  <si>
    <t>Aktivnost A012406K240602</t>
  </si>
  <si>
    <t>Aktivnost A019213T921301</t>
  </si>
  <si>
    <t>ERASMUS+</t>
  </si>
  <si>
    <t>Izvor financiranja 5.1.</t>
  </si>
  <si>
    <t>Europska unija</t>
  </si>
  <si>
    <t>RASHODI POSLOVANJA</t>
  </si>
  <si>
    <t>Aktivnost A019213T921307</t>
  </si>
  <si>
    <t>GENE HAAS</t>
  </si>
  <si>
    <t>Aktivnost A012301A230184</t>
  </si>
  <si>
    <t>Aktivnost A012301A230176</t>
  </si>
  <si>
    <t>DRŽAVNA NATJECANJA</t>
  </si>
  <si>
    <t>SLUŽNENA PUTOVANJA</t>
  </si>
  <si>
    <t>INSTRUMENTI, UREĐAJI I STROJEVI</t>
  </si>
  <si>
    <t>OSTALE NAKNADE TROŠKOVA ZAPOSLENIMA</t>
  </si>
  <si>
    <t>UREDAKI MATERIJAL I OSTALI MATERIJALNI RASHODI</t>
  </si>
  <si>
    <t>Mauricio Smoković, dipl.iur.,v.r.</t>
  </si>
  <si>
    <t>IZVORNI PLAN ILI REBALANS 2025.</t>
  </si>
  <si>
    <t>TEKUĆI PLAN 2025.</t>
  </si>
  <si>
    <t>OSTVARENJE/IZVRŠENJE 
1-6.2025.</t>
  </si>
  <si>
    <t>55359 Grad Pula za proračunske korisnike</t>
  </si>
  <si>
    <t>Aktivnost A012301A230104</t>
  </si>
  <si>
    <t>POMOĆNICI U NASTAVI</t>
  </si>
  <si>
    <t>Aktivnost A012301A230115</t>
  </si>
  <si>
    <t>OSTALI PROGRAMI I PROJEKTI</t>
  </si>
  <si>
    <t>Ministarstvo rada i državne ustanove za proračunske korisnike</t>
  </si>
  <si>
    <t>Aktivnost A012302A230219</t>
  </si>
  <si>
    <t>UZORKOVANJE VODE I IZRADA PROCJENE RIZIKA VODOVODNE MREŽE</t>
  </si>
  <si>
    <t>Aktivnost A012302A230222</t>
  </si>
  <si>
    <t>POTICANJE ENERGETSKE EFIKASNOSTI I KORIŠTENJE OBNOVLJIVIH IZVORA ENERGIJE U JS</t>
  </si>
  <si>
    <t>Izvor financiranja 5.5.</t>
  </si>
  <si>
    <t>Gradovi i općine za proračunske korisnike</t>
  </si>
  <si>
    <t>Aktivnost A012402A240202</t>
  </si>
  <si>
    <t>INVESTICIJSKO ODRŽAVANJE SŠ - IZNAD STANDARDA</t>
  </si>
  <si>
    <t>A) SAŽETAK  RAČUNA PRIHODA I RASHODA</t>
  </si>
  <si>
    <t>B) SAŽETAK RAČUNA FINANCIRANJA</t>
  </si>
  <si>
    <t>Tekuće donacije u novcu</t>
  </si>
  <si>
    <t>Licence</t>
  </si>
  <si>
    <t>RASHODI ZA NABAVU NEPROIZVEDENE IMOVINE</t>
  </si>
  <si>
    <t>LICENCE</t>
  </si>
  <si>
    <t>OPREMA ZA ODRŽAVANJE I ZAŠTITU</t>
  </si>
  <si>
    <t>DONACIJE I OSTALI RASHODI</t>
  </si>
  <si>
    <t>TEKUĆE DONACIJE U NOVCU</t>
  </si>
  <si>
    <t>IZVJEŠTAJ O IZVRŠENJU FINANCIJSKOG PLANA INDUSTRIJSKO-OBRTNIČKE ŠKOLE PULA ZA 2025.</t>
  </si>
  <si>
    <t>OSTVARENJE/IZVRŠENJE 
ZA 2024.</t>
  </si>
  <si>
    <t>OSTVARENJE/IZVRŠENJE 
ZA 2025.</t>
  </si>
  <si>
    <t>Tekuće pomoći od međunarodnih organizacija</t>
  </si>
  <si>
    <t>Materijal i dijelovi za tekuće i invest.održavanje</t>
  </si>
  <si>
    <t>ZATEZNE KAMATE</t>
  </si>
  <si>
    <t>PROGRAM A019220</t>
  </si>
  <si>
    <t>MOZAIK 7</t>
  </si>
  <si>
    <t>Aktivnost A019220T922001</t>
  </si>
  <si>
    <t>Provedba projekta MOZAIK 7</t>
  </si>
  <si>
    <t>Programi unija</t>
  </si>
  <si>
    <t>UR.BROJ: 2168-22-26-07</t>
  </si>
  <si>
    <t>KLASA: 007-04/26-01/03</t>
  </si>
  <si>
    <t>Pula, 31. ožujka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</si>
</sst>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4" fillId="2" borderId="0" xfId="0" applyNumberFormat="1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/>
    <xf numFmtId="4" fontId="14" fillId="2" borderId="3" xfId="0" applyNumberFormat="1" applyFont="1" applyFill="1" applyBorder="1" applyAlignment="1" applyProtection="1">
      <alignment horizontal="center" vertical="center" wrapText="1"/>
    </xf>
    <xf numFmtId="3" fontId="14" fillId="2" borderId="3" xfId="0" applyNumberFormat="1" applyFont="1" applyFill="1" applyBorder="1" applyAlignment="1" applyProtection="1">
      <alignment horizontal="center" vertical="center" wrapText="1"/>
    </xf>
    <xf numFmtId="4" fontId="20" fillId="2" borderId="0" xfId="0" applyNumberFormat="1" applyFont="1" applyFill="1" applyBorder="1" applyAlignment="1" applyProtection="1">
      <alignment horizontal="center" vertical="center" wrapText="1"/>
    </xf>
    <xf numFmtId="3" fontId="21" fillId="0" borderId="3" xfId="0" quotePrefix="1" applyNumberFormat="1" applyFont="1" applyFill="1" applyBorder="1" applyAlignment="1" applyProtection="1">
      <alignment horizontal="center" vertical="center" wrapText="1"/>
    </xf>
    <xf numFmtId="4" fontId="11" fillId="3" borderId="3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6" fillId="2" borderId="1" xfId="0" applyNumberFormat="1" applyFont="1" applyFill="1" applyBorder="1" applyAlignment="1" applyProtection="1">
      <alignment vertical="center" wrapText="1"/>
    </xf>
    <xf numFmtId="0" fontId="6" fillId="2" borderId="2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vertical="center" wrapText="1"/>
    </xf>
    <xf numFmtId="0" fontId="16" fillId="5" borderId="1" xfId="0" applyFont="1" applyFill="1" applyBorder="1" applyAlignment="1" applyProtection="1">
      <alignment vertical="center" wrapText="1" readingOrder="1"/>
      <protection locked="0"/>
    </xf>
    <xf numFmtId="0" fontId="16" fillId="5" borderId="2" xfId="0" applyFont="1" applyFill="1" applyBorder="1" applyAlignment="1" applyProtection="1">
      <alignment vertical="center" wrapText="1" readingOrder="1"/>
      <protection locked="0"/>
    </xf>
    <xf numFmtId="0" fontId="16" fillId="5" borderId="4" xfId="0" applyFont="1" applyFill="1" applyBorder="1" applyAlignment="1" applyProtection="1">
      <alignment vertical="center" wrapText="1" readingOrder="1"/>
      <protection locked="0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4" fontId="3" fillId="2" borderId="3" xfId="0" applyNumberFormat="1" applyFont="1" applyFill="1" applyBorder="1" applyAlignment="1" applyProtection="1">
      <alignment horizontal="right" wrapText="1"/>
    </xf>
    <xf numFmtId="0" fontId="9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22" fillId="4" borderId="3" xfId="0" applyFont="1" applyFill="1" applyBorder="1" applyAlignment="1">
      <alignment vertical="center" wrapText="1"/>
    </xf>
    <xf numFmtId="0" fontId="23" fillId="4" borderId="3" xfId="0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11" fillId="0" borderId="4" xfId="0" applyNumberFormat="1" applyFont="1" applyBorder="1" applyAlignment="1">
      <alignment horizontal="righ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4" fontId="9" fillId="2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4" fontId="9" fillId="2" borderId="3" xfId="0" quotePrefix="1" applyNumberFormat="1" applyFont="1" applyFill="1" applyBorder="1" applyAlignment="1">
      <alignment horizontal="right" vertical="center" wrapText="1"/>
    </xf>
    <xf numFmtId="4" fontId="9" fillId="2" borderId="3" xfId="0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 applyProtection="1">
      <alignment horizontal="left" vertical="center" wrapText="1" readingOrder="1"/>
      <protection locked="0"/>
    </xf>
    <xf numFmtId="0" fontId="9" fillId="0" borderId="3" xfId="0" applyFont="1" applyBorder="1" applyAlignment="1" applyProtection="1">
      <alignment horizontal="left" vertical="center" wrapText="1" readingOrder="1"/>
      <protection locked="0"/>
    </xf>
    <xf numFmtId="0" fontId="0" fillId="0" borderId="0" xfId="0" applyFont="1"/>
    <xf numFmtId="4" fontId="3" fillId="2" borderId="3" xfId="0" applyNumberFormat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top" wrapText="1"/>
    </xf>
    <xf numFmtId="4" fontId="0" fillId="0" borderId="3" xfId="0" applyNumberFormat="1" applyFont="1" applyBorder="1"/>
    <xf numFmtId="4" fontId="25" fillId="0" borderId="3" xfId="0" applyNumberFormat="1" applyFont="1" applyBorder="1"/>
    <xf numFmtId="4" fontId="26" fillId="0" borderId="3" xfId="0" applyNumberFormat="1" applyFont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/>
    <xf numFmtId="0" fontId="9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6" fillId="3" borderId="3" xfId="0" quotePrefix="1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1" fillId="2" borderId="3" xfId="0" applyFont="1" applyFill="1" applyBorder="1" applyAlignment="1" applyProtection="1">
      <alignment horizontal="left" vertical="center" wrapText="1" readingOrder="1"/>
      <protection locked="0"/>
    </xf>
    <xf numFmtId="0" fontId="9" fillId="2" borderId="3" xfId="0" applyFont="1" applyFill="1" applyBorder="1" applyAlignment="1" applyProtection="1">
      <alignment horizontal="left" vertical="center" wrapText="1" readingOrder="1"/>
      <protection locked="0"/>
    </xf>
    <xf numFmtId="0" fontId="0" fillId="2" borderId="0" xfId="0" applyFill="1" applyAlignment="1">
      <alignment horizontal="left" vertical="center"/>
    </xf>
    <xf numFmtId="0" fontId="6" fillId="6" borderId="4" xfId="0" applyFont="1" applyFill="1" applyBorder="1" applyAlignment="1">
      <alignment horizontal="left" vertical="center" wrapText="1"/>
    </xf>
    <xf numFmtId="4" fontId="6" fillId="6" borderId="4" xfId="0" applyNumberFormat="1" applyFont="1" applyFill="1" applyBorder="1" applyAlignment="1">
      <alignment horizontal="right" vertical="center"/>
    </xf>
    <xf numFmtId="4" fontId="6" fillId="6" borderId="3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3" fontId="27" fillId="0" borderId="3" xfId="0" applyNumberFormat="1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10" fillId="2" borderId="2" xfId="0" applyNumberFormat="1" applyFont="1" applyFill="1" applyBorder="1" applyAlignment="1" applyProtection="1">
      <alignment horizontal="left" vertical="center" wrapText="1" indent="1"/>
    </xf>
    <xf numFmtId="0" fontId="0" fillId="0" borderId="2" xfId="0" applyBorder="1"/>
    <xf numFmtId="3" fontId="3" fillId="2" borderId="2" xfId="0" applyNumberFormat="1" applyFont="1" applyFill="1" applyBorder="1" applyAlignment="1">
      <alignment horizontal="right"/>
    </xf>
    <xf numFmtId="4" fontId="0" fillId="0" borderId="2" xfId="0" applyNumberFormat="1" applyBorder="1"/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8" fillId="2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3"/>
  <sheetViews>
    <sheetView zoomScale="90" zoomScaleNormal="90" workbookViewId="0">
      <selection activeCell="A28" sqref="A28:K29"/>
    </sheetView>
  </sheetViews>
  <sheetFormatPr defaultRowHeight="15" x14ac:dyDescent="0.25"/>
  <cols>
    <col min="5" max="9" width="25.28515625" customWidth="1"/>
    <col min="10" max="11" width="15.7109375" customWidth="1"/>
  </cols>
  <sheetData>
    <row r="1" spans="1:11" ht="42" customHeight="1" x14ac:dyDescent="0.25">
      <c r="A1" s="133" t="s">
        <v>291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15.75" customHeight="1" x14ac:dyDescent="0.25">
      <c r="A2" s="133" t="s">
        <v>13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6.75" customHeight="1" x14ac:dyDescent="0.25">
      <c r="A3" s="151"/>
      <c r="B3" s="151"/>
      <c r="C3" s="151"/>
      <c r="D3" s="32"/>
      <c r="E3" s="32"/>
      <c r="F3" s="32"/>
      <c r="G3" s="32"/>
      <c r="H3" s="32"/>
      <c r="I3" s="34"/>
      <c r="J3" s="34"/>
      <c r="K3" s="33"/>
    </row>
    <row r="4" spans="1:11" ht="18" customHeight="1" x14ac:dyDescent="0.25">
      <c r="A4" s="133" t="s">
        <v>53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18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3"/>
    </row>
    <row r="6" spans="1:11" x14ac:dyDescent="0.25">
      <c r="A6" s="144" t="s">
        <v>282</v>
      </c>
      <c r="B6" s="144"/>
      <c r="C6" s="144"/>
      <c r="D6" s="144"/>
      <c r="E6" s="144"/>
      <c r="F6" s="37"/>
      <c r="G6" s="37"/>
      <c r="H6" s="37"/>
      <c r="I6" s="37"/>
      <c r="J6" s="38"/>
      <c r="K6" s="33"/>
    </row>
    <row r="7" spans="1:11" ht="25.5" x14ac:dyDescent="0.25">
      <c r="A7" s="145" t="s">
        <v>8</v>
      </c>
      <c r="B7" s="146"/>
      <c r="C7" s="146"/>
      <c r="D7" s="146"/>
      <c r="E7" s="147"/>
      <c r="F7" s="19" t="s">
        <v>292</v>
      </c>
      <c r="G7" s="1" t="s">
        <v>265</v>
      </c>
      <c r="H7" s="1" t="s">
        <v>266</v>
      </c>
      <c r="I7" s="19" t="s">
        <v>293</v>
      </c>
      <c r="J7" s="1" t="s">
        <v>17</v>
      </c>
      <c r="K7" s="1" t="s">
        <v>17</v>
      </c>
    </row>
    <row r="8" spans="1:11" s="22" customFormat="1" ht="11.25" x14ac:dyDescent="0.2">
      <c r="A8" s="138">
        <v>1</v>
      </c>
      <c r="B8" s="138"/>
      <c r="C8" s="138"/>
      <c r="D8" s="138"/>
      <c r="E8" s="139"/>
      <c r="F8" s="21">
        <v>2</v>
      </c>
      <c r="G8" s="20">
        <v>3</v>
      </c>
      <c r="H8" s="20">
        <v>4</v>
      </c>
      <c r="I8" s="20">
        <v>5</v>
      </c>
      <c r="J8" s="20" t="s">
        <v>19</v>
      </c>
      <c r="K8" s="20" t="s">
        <v>209</v>
      </c>
    </row>
    <row r="9" spans="1:11" x14ac:dyDescent="0.25">
      <c r="A9" s="140" t="s">
        <v>0</v>
      </c>
      <c r="B9" s="141"/>
      <c r="C9" s="141"/>
      <c r="D9" s="141"/>
      <c r="E9" s="142"/>
      <c r="F9" s="43">
        <f t="shared" ref="F9" si="0">SUM(F10:F11)</f>
        <v>1149780.6200000001</v>
      </c>
      <c r="G9" s="43">
        <f t="shared" ref="G9:I9" si="1">SUM(G10:G11)</f>
        <v>1225496</v>
      </c>
      <c r="H9" s="43">
        <f t="shared" ref="H9" si="2">SUM(H10:H11)</f>
        <v>0</v>
      </c>
      <c r="I9" s="43">
        <f t="shared" si="1"/>
        <v>1215198.6299999999</v>
      </c>
      <c r="J9" s="43">
        <f>SUM(I9/F9*100)</f>
        <v>105.68960798800033</v>
      </c>
      <c r="K9" s="43">
        <f>SUM(I9/G9*100)</f>
        <v>99.159738587478046</v>
      </c>
    </row>
    <row r="10" spans="1:11" x14ac:dyDescent="0.25">
      <c r="A10" s="143" t="s">
        <v>46</v>
      </c>
      <c r="B10" s="135"/>
      <c r="C10" s="135"/>
      <c r="D10" s="135"/>
      <c r="E10" s="137"/>
      <c r="F10" s="44">
        <v>1149780.6200000001</v>
      </c>
      <c r="G10" s="44">
        <v>1225496</v>
      </c>
      <c r="H10" s="44">
        <v>0</v>
      </c>
      <c r="I10" s="44">
        <v>1206048.6299999999</v>
      </c>
      <c r="J10" s="44">
        <f>SUM(I10/F10*100)</f>
        <v>104.89380400236696</v>
      </c>
      <c r="K10" s="44">
        <f t="shared" ref="K10:K15" si="3">SUM(I10/G10*100)</f>
        <v>98.413102123548342</v>
      </c>
    </row>
    <row r="11" spans="1:11" x14ac:dyDescent="0.25">
      <c r="A11" s="148" t="s">
        <v>51</v>
      </c>
      <c r="B11" s="137"/>
      <c r="C11" s="137"/>
      <c r="D11" s="137"/>
      <c r="E11" s="137"/>
      <c r="F11" s="44">
        <v>0</v>
      </c>
      <c r="G11" s="44">
        <v>0</v>
      </c>
      <c r="H11" s="44">
        <v>0</v>
      </c>
      <c r="I11" s="44">
        <v>9150</v>
      </c>
      <c r="J11" s="44">
        <v>0</v>
      </c>
      <c r="K11" s="44">
        <v>0</v>
      </c>
    </row>
    <row r="12" spans="1:11" x14ac:dyDescent="0.25">
      <c r="A12" s="15" t="s">
        <v>1</v>
      </c>
      <c r="B12" s="28"/>
      <c r="C12" s="28"/>
      <c r="D12" s="28"/>
      <c r="E12" s="28"/>
      <c r="F12" s="43">
        <f t="shared" ref="F12" si="4">SUM(F13:F14)</f>
        <v>1155448.4200000002</v>
      </c>
      <c r="G12" s="43">
        <f t="shared" ref="G12:I12" si="5">SUM(G13:G14)</f>
        <v>1279560.3400000001</v>
      </c>
      <c r="H12" s="43">
        <f t="shared" ref="H12" si="6">SUM(H13:H14)</f>
        <v>0</v>
      </c>
      <c r="I12" s="43">
        <f t="shared" si="5"/>
        <v>1315060.03</v>
      </c>
      <c r="J12" s="43">
        <f>SUM(I12/F12*100)</f>
        <v>113.8138239005078</v>
      </c>
      <c r="K12" s="43">
        <f t="shared" si="3"/>
        <v>102.77436623270147</v>
      </c>
    </row>
    <row r="13" spans="1:11" x14ac:dyDescent="0.25">
      <c r="A13" s="134" t="s">
        <v>47</v>
      </c>
      <c r="B13" s="135"/>
      <c r="C13" s="135"/>
      <c r="D13" s="135"/>
      <c r="E13" s="135"/>
      <c r="F13" s="44">
        <v>1101392.32</v>
      </c>
      <c r="G13" s="44">
        <v>1248057.48</v>
      </c>
      <c r="H13" s="44">
        <v>0</v>
      </c>
      <c r="I13" s="44">
        <v>1289031.56</v>
      </c>
      <c r="J13" s="44">
        <f t="shared" ref="J13:J14" si="7">SUM(I13/F13*100)</f>
        <v>117.03654879307675</v>
      </c>
      <c r="K13" s="44">
        <f t="shared" si="3"/>
        <v>103.2830282784732</v>
      </c>
    </row>
    <row r="14" spans="1:11" x14ac:dyDescent="0.25">
      <c r="A14" s="136" t="s">
        <v>48</v>
      </c>
      <c r="B14" s="137"/>
      <c r="C14" s="137"/>
      <c r="D14" s="137"/>
      <c r="E14" s="137"/>
      <c r="F14" s="45">
        <v>54056.1</v>
      </c>
      <c r="G14" s="45">
        <v>31502.86</v>
      </c>
      <c r="H14" s="45">
        <v>0</v>
      </c>
      <c r="I14" s="45">
        <v>26028.47</v>
      </c>
      <c r="J14" s="44">
        <f t="shared" si="7"/>
        <v>48.150846990441416</v>
      </c>
      <c r="K14" s="44">
        <f t="shared" si="3"/>
        <v>82.622561888031754</v>
      </c>
    </row>
    <row r="15" spans="1:11" x14ac:dyDescent="0.25">
      <c r="A15" s="150" t="s">
        <v>54</v>
      </c>
      <c r="B15" s="141"/>
      <c r="C15" s="141"/>
      <c r="D15" s="141"/>
      <c r="E15" s="141"/>
      <c r="F15" s="43">
        <f t="shared" ref="F15" si="8">SUM(F9-F12)</f>
        <v>-5667.8000000000466</v>
      </c>
      <c r="G15" s="43">
        <f t="shared" ref="G15:I15" si="9">SUM(G9-G12)</f>
        <v>-54064.340000000084</v>
      </c>
      <c r="H15" s="43">
        <f t="shared" ref="H15" si="10">SUM(H9-H12)</f>
        <v>0</v>
      </c>
      <c r="I15" s="43">
        <f t="shared" si="9"/>
        <v>-99861.40000000014</v>
      </c>
      <c r="J15" s="43">
        <f>SUM(I15/F15*100)</f>
        <v>1761.9076184762928</v>
      </c>
      <c r="K15" s="43">
        <f t="shared" si="3"/>
        <v>184.70844183060402</v>
      </c>
    </row>
    <row r="16" spans="1:11" ht="18" x14ac:dyDescent="0.25">
      <c r="A16" s="32"/>
      <c r="B16" s="39"/>
      <c r="C16" s="39"/>
      <c r="D16" s="39"/>
      <c r="E16" s="39"/>
      <c r="F16" s="50"/>
      <c r="G16" s="46"/>
      <c r="H16" s="47"/>
      <c r="I16" s="47"/>
      <c r="J16" s="47"/>
      <c r="K16" s="47"/>
    </row>
    <row r="17" spans="1:42" ht="18" customHeight="1" x14ac:dyDescent="0.25">
      <c r="A17" s="144" t="s">
        <v>283</v>
      </c>
      <c r="B17" s="144"/>
      <c r="C17" s="144"/>
      <c r="D17" s="144"/>
      <c r="E17" s="144"/>
      <c r="F17" s="50"/>
      <c r="G17" s="46"/>
      <c r="H17" s="47"/>
      <c r="I17" s="47"/>
      <c r="J17" s="47"/>
      <c r="K17" s="47"/>
    </row>
    <row r="18" spans="1:42" ht="25.5" x14ac:dyDescent="0.25">
      <c r="A18" s="145" t="s">
        <v>8</v>
      </c>
      <c r="B18" s="146"/>
      <c r="C18" s="146"/>
      <c r="D18" s="146"/>
      <c r="E18" s="147"/>
      <c r="F18" s="19" t="s">
        <v>292</v>
      </c>
      <c r="G18" s="1" t="s">
        <v>265</v>
      </c>
      <c r="H18" s="1" t="s">
        <v>266</v>
      </c>
      <c r="I18" s="19" t="s">
        <v>293</v>
      </c>
      <c r="J18" s="1" t="s">
        <v>17</v>
      </c>
      <c r="K18" s="1" t="s">
        <v>17</v>
      </c>
    </row>
    <row r="19" spans="1:42" s="22" customFormat="1" x14ac:dyDescent="0.25">
      <c r="A19" s="138">
        <v>1</v>
      </c>
      <c r="B19" s="138"/>
      <c r="C19" s="138"/>
      <c r="D19" s="138"/>
      <c r="E19" s="139"/>
      <c r="F19" s="51">
        <v>2</v>
      </c>
      <c r="G19" s="49">
        <v>3</v>
      </c>
      <c r="H19" s="49">
        <v>4</v>
      </c>
      <c r="I19" s="49">
        <v>5</v>
      </c>
      <c r="J19" s="48" t="s">
        <v>19</v>
      </c>
      <c r="K19" s="20" t="s">
        <v>209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ht="15.75" customHeight="1" x14ac:dyDescent="0.25">
      <c r="A20" s="143" t="s">
        <v>49</v>
      </c>
      <c r="B20" s="155"/>
      <c r="C20" s="155"/>
      <c r="D20" s="155"/>
      <c r="E20" s="156"/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</row>
    <row r="21" spans="1:42" x14ac:dyDescent="0.25">
      <c r="A21" s="143" t="s">
        <v>50</v>
      </c>
      <c r="B21" s="135"/>
      <c r="C21" s="135"/>
      <c r="D21" s="135"/>
      <c r="E21" s="135"/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</row>
    <row r="22" spans="1:42" s="29" customFormat="1" ht="15" customHeight="1" x14ac:dyDescent="0.25">
      <c r="A22" s="152" t="s">
        <v>52</v>
      </c>
      <c r="B22" s="153"/>
      <c r="C22" s="153"/>
      <c r="D22" s="153"/>
      <c r="E22" s="154"/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29" customFormat="1" ht="15" customHeight="1" x14ac:dyDescent="0.25">
      <c r="A23" s="152" t="s">
        <v>55</v>
      </c>
      <c r="B23" s="153"/>
      <c r="C23" s="153"/>
      <c r="D23" s="153"/>
      <c r="E23" s="154"/>
      <c r="F23" s="43">
        <v>62424.14</v>
      </c>
      <c r="G23" s="43">
        <v>54064.34</v>
      </c>
      <c r="H23" s="43">
        <v>0</v>
      </c>
      <c r="I23" s="43">
        <f>+G23</f>
        <v>54064.34</v>
      </c>
      <c r="J23" s="43">
        <f t="shared" ref="J23:J24" si="11">SUM(I23/F23*100)</f>
        <v>86.608065405466533</v>
      </c>
      <c r="K23" s="43">
        <f t="shared" ref="K23" si="12">SUM(I23/G23*100)</f>
        <v>100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x14ac:dyDescent="0.25">
      <c r="A24" s="150" t="s">
        <v>56</v>
      </c>
      <c r="B24" s="141"/>
      <c r="C24" s="141"/>
      <c r="D24" s="141"/>
      <c r="E24" s="141"/>
      <c r="F24" s="52">
        <f t="shared" ref="F24" si="13">+F23+F15</f>
        <v>56756.339999999953</v>
      </c>
      <c r="G24" s="52">
        <f>+G23+G15</f>
        <v>-8.7311491370201111E-11</v>
      </c>
      <c r="H24" s="52">
        <f t="shared" ref="H24" si="14">+H23+H15</f>
        <v>0</v>
      </c>
      <c r="I24" s="52">
        <f>+I23+I15</f>
        <v>-45797.060000000143</v>
      </c>
      <c r="J24" s="43">
        <f t="shared" si="11"/>
        <v>-80.690650595158502</v>
      </c>
      <c r="K24" s="43">
        <v>0</v>
      </c>
    </row>
    <row r="25" spans="1:42" ht="15.75" x14ac:dyDescent="0.25">
      <c r="A25" s="40"/>
      <c r="B25" s="41"/>
      <c r="C25" s="41"/>
      <c r="D25" s="41"/>
      <c r="E25" s="41"/>
      <c r="F25" s="42"/>
      <c r="G25" s="42"/>
      <c r="H25" s="42"/>
      <c r="I25" s="42"/>
      <c r="J25" s="42"/>
      <c r="K25" s="33"/>
    </row>
    <row r="26" spans="1:42" ht="15.75" x14ac:dyDescent="0.25">
      <c r="A26" s="157" t="s">
        <v>60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42" ht="15.75" x14ac:dyDescent="0.25">
      <c r="A27" s="11"/>
      <c r="B27" s="12"/>
      <c r="C27" s="12"/>
      <c r="D27" s="12"/>
      <c r="E27" s="12"/>
      <c r="F27" s="13"/>
      <c r="G27" s="13"/>
      <c r="H27" s="13"/>
      <c r="I27" s="13"/>
      <c r="J27" s="13"/>
    </row>
    <row r="28" spans="1:42" ht="15" customHeight="1" x14ac:dyDescent="0.25">
      <c r="A28" s="158" t="s">
        <v>61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42" ht="45.6" customHeight="1" x14ac:dyDescent="0.2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42" x14ac:dyDescent="0.25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</row>
    <row r="31" spans="1:42" ht="15" customHeight="1" x14ac:dyDescent="0.25">
      <c r="A31" s="106" t="s">
        <v>303</v>
      </c>
      <c r="I31" s="149" t="s">
        <v>210</v>
      </c>
      <c r="J31" s="149"/>
    </row>
    <row r="32" spans="1:42" x14ac:dyDescent="0.25">
      <c r="A32" s="105" t="s">
        <v>302</v>
      </c>
      <c r="I32" s="107" t="s">
        <v>264</v>
      </c>
    </row>
    <row r="33" spans="1:1" ht="15" customHeight="1" x14ac:dyDescent="0.25">
      <c r="A33" s="108" t="s">
        <v>304</v>
      </c>
    </row>
  </sheetData>
  <mergeCells count="24">
    <mergeCell ref="I31:J31"/>
    <mergeCell ref="A15:E15"/>
    <mergeCell ref="A24:E24"/>
    <mergeCell ref="A3:C3"/>
    <mergeCell ref="A23:E23"/>
    <mergeCell ref="A18:E18"/>
    <mergeCell ref="A19:E19"/>
    <mergeCell ref="A21:E21"/>
    <mergeCell ref="A22:E22"/>
    <mergeCell ref="A20:E20"/>
    <mergeCell ref="A26:K26"/>
    <mergeCell ref="A28:K29"/>
    <mergeCell ref="A17:E17"/>
    <mergeCell ref="A1:K1"/>
    <mergeCell ref="A2:K2"/>
    <mergeCell ref="A4:K4"/>
    <mergeCell ref="A13:E13"/>
    <mergeCell ref="A14:E14"/>
    <mergeCell ref="A8:E8"/>
    <mergeCell ref="A9:E9"/>
    <mergeCell ref="A10:E10"/>
    <mergeCell ref="A6:E6"/>
    <mergeCell ref="A7:E7"/>
    <mergeCell ref="A11:E11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9"/>
  <sheetViews>
    <sheetView zoomScale="110" zoomScaleNormal="110" workbookViewId="0">
      <selection activeCell="A4" sqref="A4:XFD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5.42578125" customWidth="1"/>
    <col min="5" max="5" width="44.7109375" customWidth="1"/>
    <col min="6" max="9" width="24.140625" customWidth="1"/>
    <col min="10" max="11" width="12.42578125" customWidth="1"/>
    <col min="13" max="13" width="9.140625" customWidth="1"/>
  </cols>
  <sheetData>
    <row r="1" spans="1:11" ht="15.75" customHeight="1" x14ac:dyDescent="0.25">
      <c r="A1" s="159" t="s">
        <v>13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18" x14ac:dyDescent="0.25">
      <c r="A2" s="2"/>
      <c r="B2" s="2"/>
      <c r="C2" s="2"/>
      <c r="D2" s="14"/>
      <c r="E2" s="2"/>
      <c r="F2" s="2"/>
      <c r="G2" s="2"/>
      <c r="H2" s="2"/>
      <c r="I2" s="3"/>
      <c r="J2" s="3"/>
    </row>
    <row r="3" spans="1:11" ht="18" customHeight="1" x14ac:dyDescent="0.25">
      <c r="A3" s="159" t="s">
        <v>57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1:11" ht="15.75" customHeight="1" x14ac:dyDescent="0.25">
      <c r="A4" s="159" t="s">
        <v>18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</row>
    <row r="5" spans="1:11" ht="18" x14ac:dyDescent="0.25">
      <c r="A5" s="2"/>
      <c r="B5" s="2"/>
      <c r="C5" s="2"/>
      <c r="D5" s="14"/>
      <c r="E5" s="2"/>
      <c r="F5" s="2"/>
      <c r="G5" s="2"/>
      <c r="H5" s="2"/>
      <c r="I5" s="3"/>
      <c r="J5" s="3"/>
    </row>
    <row r="6" spans="1:11" ht="39.6" customHeight="1" x14ac:dyDescent="0.25">
      <c r="A6" s="160" t="s">
        <v>8</v>
      </c>
      <c r="B6" s="161"/>
      <c r="C6" s="161"/>
      <c r="D6" s="161"/>
      <c r="E6" s="162"/>
      <c r="F6" s="19" t="s">
        <v>292</v>
      </c>
      <c r="G6" s="1" t="s">
        <v>265</v>
      </c>
      <c r="H6" s="1" t="s">
        <v>266</v>
      </c>
      <c r="I6" s="19" t="s">
        <v>293</v>
      </c>
      <c r="J6" s="1" t="s">
        <v>17</v>
      </c>
      <c r="K6" s="1" t="s">
        <v>17</v>
      </c>
    </row>
    <row r="7" spans="1:11" ht="16.5" customHeight="1" x14ac:dyDescent="0.25">
      <c r="A7" s="160">
        <v>1</v>
      </c>
      <c r="B7" s="161"/>
      <c r="C7" s="161"/>
      <c r="D7" s="161"/>
      <c r="E7" s="162"/>
      <c r="F7" s="30">
        <v>2</v>
      </c>
      <c r="G7" s="30">
        <v>3</v>
      </c>
      <c r="H7" s="30">
        <v>4</v>
      </c>
      <c r="I7" s="30">
        <v>5</v>
      </c>
      <c r="J7" s="30" t="s">
        <v>19</v>
      </c>
      <c r="K7" s="30" t="s">
        <v>209</v>
      </c>
    </row>
    <row r="8" spans="1:11" s="27" customFormat="1" x14ac:dyDescent="0.25">
      <c r="A8" s="4"/>
      <c r="B8" s="4"/>
      <c r="C8" s="4"/>
      <c r="D8" s="4"/>
      <c r="E8" s="4" t="s">
        <v>20</v>
      </c>
      <c r="F8" s="62">
        <f t="shared" ref="F8" si="0">SUM(F9,F35)</f>
        <v>1149780.6200000001</v>
      </c>
      <c r="G8" s="62">
        <f t="shared" ref="G8:I8" si="1">SUM(G9,G35)</f>
        <v>1225496</v>
      </c>
      <c r="H8" s="62"/>
      <c r="I8" s="62">
        <f t="shared" si="1"/>
        <v>1215198.6300000001</v>
      </c>
      <c r="J8" s="63">
        <f>SUM(I8/F8*100)</f>
        <v>105.68960798800036</v>
      </c>
      <c r="K8" s="63">
        <f>SUM(I8/G8*100)</f>
        <v>99.15973858747806</v>
      </c>
    </row>
    <row r="9" spans="1:11" s="27" customFormat="1" ht="15.75" customHeight="1" x14ac:dyDescent="0.25">
      <c r="A9" s="4">
        <v>6</v>
      </c>
      <c r="B9" s="4"/>
      <c r="C9" s="4"/>
      <c r="D9" s="4"/>
      <c r="E9" s="4" t="s">
        <v>2</v>
      </c>
      <c r="F9" s="62">
        <f t="shared" ref="F9" si="2">SUM(F10,F18,F21,F24,F31)</f>
        <v>1149780.6200000001</v>
      </c>
      <c r="G9" s="62">
        <f t="shared" ref="G9:I9" si="3">SUM(G10,G18,G21,G24,G31)</f>
        <v>1225496</v>
      </c>
      <c r="H9" s="62"/>
      <c r="I9" s="62">
        <f t="shared" si="3"/>
        <v>1206048.6300000001</v>
      </c>
      <c r="J9" s="63">
        <f t="shared" ref="J9:J37" si="4">SUM(I9/F9*100)</f>
        <v>104.89380400236699</v>
      </c>
      <c r="K9" s="63">
        <f t="shared" ref="K9:K31" si="5">SUM(I9/G9*100)</f>
        <v>98.413102123548356</v>
      </c>
    </row>
    <row r="10" spans="1:11" s="27" customFormat="1" ht="25.5" x14ac:dyDescent="0.25">
      <c r="A10" s="4"/>
      <c r="B10" s="4">
        <v>63</v>
      </c>
      <c r="C10" s="4"/>
      <c r="D10" s="4"/>
      <c r="E10" s="4" t="s">
        <v>21</v>
      </c>
      <c r="F10" s="62">
        <f t="shared" ref="F10" si="6">SUM(F11,F13,F16)</f>
        <v>996035.83000000007</v>
      </c>
      <c r="G10" s="62">
        <v>1065315.3</v>
      </c>
      <c r="H10" s="62"/>
      <c r="I10" s="62">
        <f t="shared" ref="I10" si="7">SUM(I11,I13,I16)</f>
        <v>1056123.03</v>
      </c>
      <c r="J10" s="63">
        <f t="shared" si="4"/>
        <v>106.03263438826292</v>
      </c>
      <c r="K10" s="63">
        <f t="shared" si="5"/>
        <v>99.137131514022187</v>
      </c>
    </row>
    <row r="11" spans="1:11" ht="26.45" customHeight="1" x14ac:dyDescent="0.25">
      <c r="A11" s="4"/>
      <c r="B11" s="8"/>
      <c r="C11" s="8">
        <v>632</v>
      </c>
      <c r="D11" s="8"/>
      <c r="E11" s="65" t="s">
        <v>62</v>
      </c>
      <c r="F11" s="60">
        <f>+F12</f>
        <v>15000</v>
      </c>
      <c r="G11" s="60"/>
      <c r="H11" s="60"/>
      <c r="I11" s="60">
        <f t="shared" ref="I11" si="8">SUM(I12)</f>
        <v>0</v>
      </c>
      <c r="J11" s="102"/>
      <c r="K11" s="61"/>
    </row>
    <row r="12" spans="1:11" ht="14.45" customHeight="1" x14ac:dyDescent="0.25">
      <c r="A12" s="4"/>
      <c r="B12" s="8"/>
      <c r="C12" s="8"/>
      <c r="D12" s="8">
        <v>6321</v>
      </c>
      <c r="E12" s="65" t="s">
        <v>294</v>
      </c>
      <c r="F12" s="61">
        <v>15000</v>
      </c>
      <c r="G12" s="60"/>
      <c r="H12" s="60"/>
      <c r="I12" s="61">
        <v>0</v>
      </c>
      <c r="J12" s="102"/>
      <c r="K12" s="61"/>
    </row>
    <row r="13" spans="1:11" ht="25.5" x14ac:dyDescent="0.25">
      <c r="A13" s="4"/>
      <c r="B13" s="8"/>
      <c r="C13" s="8">
        <v>636</v>
      </c>
      <c r="D13" s="8"/>
      <c r="E13" s="65" t="s">
        <v>63</v>
      </c>
      <c r="F13" s="60">
        <f t="shared" ref="F13" si="9">SUM(F14:F15)</f>
        <v>961840.68</v>
      </c>
      <c r="G13" s="60"/>
      <c r="H13" s="60"/>
      <c r="I13" s="60">
        <f t="shared" ref="I13" si="10">SUM(I14:I15)</f>
        <v>1056123.03</v>
      </c>
      <c r="J13" s="102">
        <f t="shared" si="4"/>
        <v>109.8022834717284</v>
      </c>
      <c r="K13" s="61"/>
    </row>
    <row r="14" spans="1:11" ht="25.5" x14ac:dyDescent="0.25">
      <c r="A14" s="4"/>
      <c r="B14" s="8"/>
      <c r="C14" s="8"/>
      <c r="D14" s="88">
        <v>6361</v>
      </c>
      <c r="E14" s="65" t="s">
        <v>64</v>
      </c>
      <c r="F14" s="61">
        <v>961300.68</v>
      </c>
      <c r="G14" s="60"/>
      <c r="H14" s="60"/>
      <c r="I14" s="61">
        <v>1055683.03</v>
      </c>
      <c r="J14" s="102">
        <f t="shared" si="4"/>
        <v>109.8181923682817</v>
      </c>
      <c r="K14" s="61"/>
    </row>
    <row r="15" spans="1:11" ht="25.5" x14ac:dyDescent="0.25">
      <c r="A15" s="4"/>
      <c r="B15" s="8"/>
      <c r="C15" s="8"/>
      <c r="D15" s="88">
        <v>6362</v>
      </c>
      <c r="E15" s="65" t="s">
        <v>65</v>
      </c>
      <c r="F15" s="61">
        <v>540</v>
      </c>
      <c r="G15" s="60"/>
      <c r="H15" s="60"/>
      <c r="I15" s="61">
        <v>440</v>
      </c>
      <c r="J15" s="102">
        <f t="shared" si="4"/>
        <v>81.481481481481481</v>
      </c>
      <c r="K15" s="61"/>
    </row>
    <row r="16" spans="1:11" x14ac:dyDescent="0.25">
      <c r="A16" s="4"/>
      <c r="B16" s="8"/>
      <c r="C16" s="8">
        <v>638</v>
      </c>
      <c r="D16" s="8"/>
      <c r="E16" s="65" t="s">
        <v>211</v>
      </c>
      <c r="F16" s="60">
        <f t="shared" ref="F16" si="11">SUM(F17)</f>
        <v>19195.150000000001</v>
      </c>
      <c r="G16" s="60"/>
      <c r="H16" s="60"/>
      <c r="I16" s="60">
        <f t="shared" ref="I16" si="12">SUM(I17)</f>
        <v>0</v>
      </c>
      <c r="J16" s="102">
        <f t="shared" si="4"/>
        <v>0</v>
      </c>
      <c r="K16" s="61"/>
    </row>
    <row r="17" spans="1:11" x14ac:dyDescent="0.25">
      <c r="A17" s="5"/>
      <c r="B17" s="5"/>
      <c r="C17" s="5"/>
      <c r="D17" s="5">
        <v>6381</v>
      </c>
      <c r="E17" s="65" t="s">
        <v>212</v>
      </c>
      <c r="F17" s="61">
        <v>19195.150000000001</v>
      </c>
      <c r="G17" s="60"/>
      <c r="H17" s="60"/>
      <c r="I17" s="61">
        <v>0</v>
      </c>
      <c r="J17" s="102">
        <f t="shared" si="4"/>
        <v>0</v>
      </c>
      <c r="K17" s="61"/>
    </row>
    <row r="18" spans="1:11" s="27" customFormat="1" x14ac:dyDescent="0.25">
      <c r="A18" s="18"/>
      <c r="B18" s="18">
        <v>64</v>
      </c>
      <c r="C18" s="18"/>
      <c r="D18" s="18"/>
      <c r="E18" s="66" t="s">
        <v>66</v>
      </c>
      <c r="F18" s="62">
        <f t="shared" ref="F18:F19" si="13">SUM(F19)</f>
        <v>0.17</v>
      </c>
      <c r="G18" s="62">
        <v>50</v>
      </c>
      <c r="H18" s="62"/>
      <c r="I18" s="62">
        <f t="shared" ref="I18:I19" si="14">SUM(I19)</f>
        <v>0.32</v>
      </c>
      <c r="J18" s="63">
        <f t="shared" si="4"/>
        <v>188.23529411764704</v>
      </c>
      <c r="K18" s="63">
        <f t="shared" si="5"/>
        <v>0.64</v>
      </c>
    </row>
    <row r="19" spans="1:11" x14ac:dyDescent="0.25">
      <c r="A19" s="5"/>
      <c r="B19" s="5"/>
      <c r="C19" s="5">
        <v>641</v>
      </c>
      <c r="D19" s="5"/>
      <c r="E19" s="65" t="s">
        <v>67</v>
      </c>
      <c r="F19" s="60">
        <f t="shared" si="13"/>
        <v>0.17</v>
      </c>
      <c r="G19" s="60"/>
      <c r="H19" s="60"/>
      <c r="I19" s="60">
        <f t="shared" si="14"/>
        <v>0.32</v>
      </c>
      <c r="J19" s="102">
        <f t="shared" si="4"/>
        <v>188.23529411764704</v>
      </c>
      <c r="K19" s="61"/>
    </row>
    <row r="20" spans="1:11" x14ac:dyDescent="0.25">
      <c r="A20" s="5"/>
      <c r="B20" s="5"/>
      <c r="C20" s="5"/>
      <c r="D20" s="5">
        <v>6413</v>
      </c>
      <c r="E20" s="65" t="s">
        <v>68</v>
      </c>
      <c r="F20" s="61">
        <v>0.17</v>
      </c>
      <c r="G20" s="60"/>
      <c r="H20" s="60"/>
      <c r="I20" s="61">
        <v>0.32</v>
      </c>
      <c r="J20" s="102">
        <f t="shared" si="4"/>
        <v>188.23529411764704</v>
      </c>
      <c r="K20" s="61"/>
    </row>
    <row r="21" spans="1:11" s="27" customFormat="1" ht="25.5" x14ac:dyDescent="0.25">
      <c r="A21" s="18"/>
      <c r="B21" s="18">
        <v>65</v>
      </c>
      <c r="C21" s="18"/>
      <c r="D21" s="18"/>
      <c r="E21" s="66" t="s">
        <v>69</v>
      </c>
      <c r="F21" s="62">
        <f t="shared" ref="F21:F22" si="15">SUM(F22)</f>
        <v>1127.79</v>
      </c>
      <c r="G21" s="62">
        <v>1100</v>
      </c>
      <c r="H21" s="62"/>
      <c r="I21" s="62">
        <f t="shared" ref="I21:I22" si="16">SUM(I22)</f>
        <v>505.2</v>
      </c>
      <c r="J21" s="63">
        <f t="shared" si="4"/>
        <v>44.795573644029474</v>
      </c>
      <c r="K21" s="63">
        <f t="shared" si="5"/>
        <v>45.927272727272729</v>
      </c>
    </row>
    <row r="22" spans="1:11" x14ac:dyDescent="0.25">
      <c r="A22" s="5"/>
      <c r="B22" s="5"/>
      <c r="C22" s="5">
        <v>652</v>
      </c>
      <c r="D22" s="5"/>
      <c r="E22" s="65" t="s">
        <v>70</v>
      </c>
      <c r="F22" s="60">
        <f t="shared" si="15"/>
        <v>1127.79</v>
      </c>
      <c r="G22" s="60"/>
      <c r="H22" s="60"/>
      <c r="I22" s="60">
        <f t="shared" si="16"/>
        <v>505.2</v>
      </c>
      <c r="J22" s="102">
        <f t="shared" si="4"/>
        <v>44.795573644029474</v>
      </c>
      <c r="K22" s="61"/>
    </row>
    <row r="23" spans="1:11" x14ac:dyDescent="0.25">
      <c r="A23" s="5"/>
      <c r="B23" s="5"/>
      <c r="C23" s="5"/>
      <c r="D23" s="5">
        <v>6526</v>
      </c>
      <c r="E23" s="65" t="s">
        <v>71</v>
      </c>
      <c r="F23" s="61">
        <v>1127.79</v>
      </c>
      <c r="G23" s="60"/>
      <c r="H23" s="60"/>
      <c r="I23" s="61">
        <v>505.2</v>
      </c>
      <c r="J23" s="102">
        <f t="shared" si="4"/>
        <v>44.795573644029474</v>
      </c>
      <c r="K23" s="61"/>
    </row>
    <row r="24" spans="1:11" s="27" customFormat="1" ht="25.5" x14ac:dyDescent="0.25">
      <c r="A24" s="18"/>
      <c r="B24" s="18">
        <v>66</v>
      </c>
      <c r="C24" s="18"/>
      <c r="D24" s="18"/>
      <c r="E24" s="4" t="s">
        <v>172</v>
      </c>
      <c r="F24" s="62">
        <f t="shared" ref="F24" si="17">SUM(F25,F28)</f>
        <v>55509.509999999995</v>
      </c>
      <c r="G24" s="62">
        <v>10043.790000000001</v>
      </c>
      <c r="H24" s="62"/>
      <c r="I24" s="62">
        <f t="shared" ref="I24" si="18">SUM(I25,I28)</f>
        <v>18424.75</v>
      </c>
      <c r="J24" s="63">
        <f t="shared" si="4"/>
        <v>33.192060243370911</v>
      </c>
      <c r="K24" s="63">
        <f t="shared" si="5"/>
        <v>183.44419785758163</v>
      </c>
    </row>
    <row r="25" spans="1:11" ht="15" customHeight="1" x14ac:dyDescent="0.25">
      <c r="A25" s="5"/>
      <c r="B25" s="18"/>
      <c r="C25" s="5">
        <v>661</v>
      </c>
      <c r="D25" s="5"/>
      <c r="E25" s="8" t="s">
        <v>22</v>
      </c>
      <c r="F25" s="60">
        <f t="shared" ref="F25" si="19">SUM(F26:F27)</f>
        <v>4039.7</v>
      </c>
      <c r="G25" s="60"/>
      <c r="H25" s="60"/>
      <c r="I25" s="60">
        <f t="shared" ref="I25" si="20">SUM(I26:I27)</f>
        <v>16309.06</v>
      </c>
      <c r="J25" s="102">
        <f t="shared" si="4"/>
        <v>403.71958313736167</v>
      </c>
      <c r="K25" s="61"/>
    </row>
    <row r="26" spans="1:11" hidden="1" x14ac:dyDescent="0.25">
      <c r="A26" s="5"/>
      <c r="B26" s="18"/>
      <c r="C26" s="5"/>
      <c r="D26" s="5">
        <v>6614</v>
      </c>
      <c r="E26" s="8" t="s">
        <v>23</v>
      </c>
      <c r="F26" s="61">
        <v>0</v>
      </c>
      <c r="G26" s="60"/>
      <c r="H26" s="60"/>
      <c r="I26" s="61">
        <v>0</v>
      </c>
      <c r="J26" s="102"/>
      <c r="K26" s="61"/>
    </row>
    <row r="27" spans="1:11" x14ac:dyDescent="0.25">
      <c r="A27" s="5"/>
      <c r="B27" s="18"/>
      <c r="C27" s="5"/>
      <c r="D27" s="88">
        <v>6615</v>
      </c>
      <c r="E27" s="65" t="s">
        <v>72</v>
      </c>
      <c r="F27" s="61">
        <v>4039.7</v>
      </c>
      <c r="G27" s="60"/>
      <c r="H27" s="60"/>
      <c r="I27" s="61">
        <v>16309.06</v>
      </c>
      <c r="J27" s="102">
        <f t="shared" si="4"/>
        <v>403.71958313736167</v>
      </c>
      <c r="K27" s="61"/>
    </row>
    <row r="28" spans="1:11" ht="25.5" x14ac:dyDescent="0.25">
      <c r="A28" s="5"/>
      <c r="B28" s="18"/>
      <c r="C28" s="5">
        <v>663</v>
      </c>
      <c r="D28" s="5"/>
      <c r="E28" s="65" t="s">
        <v>73</v>
      </c>
      <c r="F28" s="60">
        <f t="shared" ref="F28" si="21">SUM(F29:F30)</f>
        <v>51469.81</v>
      </c>
      <c r="G28" s="60"/>
      <c r="H28" s="60"/>
      <c r="I28" s="60">
        <f t="shared" ref="I28" si="22">SUM(I29:I30)</f>
        <v>2115.69</v>
      </c>
      <c r="J28" s="102">
        <f t="shared" si="4"/>
        <v>4.1105455800205988</v>
      </c>
      <c r="K28" s="61"/>
    </row>
    <row r="29" spans="1:11" ht="25.5" x14ac:dyDescent="0.25">
      <c r="A29" s="5"/>
      <c r="B29" s="18"/>
      <c r="C29" s="5"/>
      <c r="D29" s="88">
        <v>6631</v>
      </c>
      <c r="E29" s="65" t="s">
        <v>74</v>
      </c>
      <c r="F29" s="61">
        <v>350</v>
      </c>
      <c r="G29" s="60"/>
      <c r="H29" s="60"/>
      <c r="I29" s="61">
        <v>1196.8800000000001</v>
      </c>
      <c r="J29" s="102">
        <f t="shared" si="4"/>
        <v>341.96571428571428</v>
      </c>
      <c r="K29" s="61"/>
    </row>
    <row r="30" spans="1:11" ht="25.5" x14ac:dyDescent="0.25">
      <c r="A30" s="5"/>
      <c r="B30" s="18"/>
      <c r="C30" s="5"/>
      <c r="D30" s="88">
        <v>6632</v>
      </c>
      <c r="E30" s="65" t="s">
        <v>75</v>
      </c>
      <c r="F30" s="61">
        <v>51119.81</v>
      </c>
      <c r="G30" s="60"/>
      <c r="H30" s="60"/>
      <c r="I30" s="61">
        <v>918.81</v>
      </c>
      <c r="J30" s="102">
        <f t="shared" si="4"/>
        <v>1.7973658352799045</v>
      </c>
      <c r="K30" s="61"/>
    </row>
    <row r="31" spans="1:11" s="27" customFormat="1" ht="25.5" x14ac:dyDescent="0.25">
      <c r="A31" s="18"/>
      <c r="B31" s="18">
        <v>67</v>
      </c>
      <c r="C31" s="18"/>
      <c r="D31" s="89"/>
      <c r="E31" s="66" t="s">
        <v>76</v>
      </c>
      <c r="F31" s="62">
        <f t="shared" ref="F31" si="23">SUM(F32)</f>
        <v>97107.32</v>
      </c>
      <c r="G31" s="62">
        <v>148986.91</v>
      </c>
      <c r="H31" s="62"/>
      <c r="I31" s="62">
        <f t="shared" ref="I31" si="24">SUM(I32)</f>
        <v>130995.33</v>
      </c>
      <c r="J31" s="63">
        <f t="shared" si="4"/>
        <v>134.89748249668509</v>
      </c>
      <c r="K31" s="63">
        <f t="shared" si="5"/>
        <v>87.924053193666481</v>
      </c>
    </row>
    <row r="32" spans="1:11" ht="25.5" x14ac:dyDescent="0.25">
      <c r="A32" s="5"/>
      <c r="B32" s="18"/>
      <c r="C32" s="5">
        <v>671</v>
      </c>
      <c r="D32" s="88"/>
      <c r="E32" s="65" t="s">
        <v>77</v>
      </c>
      <c r="F32" s="60">
        <f t="shared" ref="F32" si="25">SUM(F33:F34)</f>
        <v>97107.32</v>
      </c>
      <c r="G32" s="60"/>
      <c r="H32" s="60"/>
      <c r="I32" s="60">
        <f t="shared" ref="I32" si="26">SUM(I33:I34)</f>
        <v>130995.33</v>
      </c>
      <c r="J32" s="102">
        <f t="shared" si="4"/>
        <v>134.89748249668509</v>
      </c>
      <c r="K32" s="61"/>
    </row>
    <row r="33" spans="1:11" ht="25.5" x14ac:dyDescent="0.25">
      <c r="A33" s="5"/>
      <c r="B33" s="18"/>
      <c r="C33" s="5"/>
      <c r="D33" s="5">
        <v>6711</v>
      </c>
      <c r="E33" s="65" t="s">
        <v>78</v>
      </c>
      <c r="F33" s="61">
        <v>96777.32</v>
      </c>
      <c r="G33" s="60"/>
      <c r="H33" s="60"/>
      <c r="I33" s="61">
        <v>130995.33</v>
      </c>
      <c r="J33" s="102">
        <f t="shared" si="4"/>
        <v>135.3574680513988</v>
      </c>
      <c r="K33" s="61"/>
    </row>
    <row r="34" spans="1:11" ht="25.5" x14ac:dyDescent="0.25">
      <c r="A34" s="5"/>
      <c r="B34" s="5"/>
      <c r="C34" s="5"/>
      <c r="D34" s="5">
        <v>6712</v>
      </c>
      <c r="E34" s="65" t="s">
        <v>79</v>
      </c>
      <c r="F34" s="61">
        <v>330</v>
      </c>
      <c r="G34" s="60"/>
      <c r="H34" s="60"/>
      <c r="I34" s="61">
        <v>0</v>
      </c>
      <c r="J34" s="102">
        <f t="shared" si="4"/>
        <v>0</v>
      </c>
      <c r="K34" s="61"/>
    </row>
    <row r="35" spans="1:11" s="27" customFormat="1" x14ac:dyDescent="0.25">
      <c r="A35" s="18">
        <v>7</v>
      </c>
      <c r="B35" s="18"/>
      <c r="C35" s="18"/>
      <c r="D35" s="18"/>
      <c r="E35" s="4" t="s">
        <v>3</v>
      </c>
      <c r="F35" s="62">
        <f t="shared" ref="F35" si="27">SUM(F36,F38)</f>
        <v>0</v>
      </c>
      <c r="G35" s="62">
        <f t="shared" ref="G35:I35" si="28">SUM(G36,G38)</f>
        <v>0</v>
      </c>
      <c r="H35" s="62"/>
      <c r="I35" s="62">
        <f t="shared" si="28"/>
        <v>9150</v>
      </c>
      <c r="J35" s="63">
        <v>100</v>
      </c>
      <c r="K35" s="63">
        <v>100</v>
      </c>
    </row>
    <row r="36" spans="1:11" s="27" customFormat="1" ht="25.5" hidden="1" x14ac:dyDescent="0.25">
      <c r="A36" s="18"/>
      <c r="B36" s="18">
        <v>71</v>
      </c>
      <c r="C36" s="18"/>
      <c r="D36" s="18"/>
      <c r="E36" s="67" t="s">
        <v>80</v>
      </c>
      <c r="F36" s="62">
        <f t="shared" ref="F36" si="29">SUM(F37)</f>
        <v>0</v>
      </c>
      <c r="G36" s="62">
        <v>0</v>
      </c>
      <c r="H36" s="62"/>
      <c r="I36" s="62">
        <f t="shared" ref="I36" si="30">SUM(I37)</f>
        <v>0</v>
      </c>
      <c r="J36" s="102" t="e">
        <f t="shared" si="4"/>
        <v>#DIV/0!</v>
      </c>
      <c r="K36" s="63">
        <v>0</v>
      </c>
    </row>
    <row r="37" spans="1:11" s="27" customFormat="1" ht="25.5" hidden="1" x14ac:dyDescent="0.25">
      <c r="A37" s="18"/>
      <c r="B37" s="18"/>
      <c r="C37" s="5">
        <v>711</v>
      </c>
      <c r="D37" s="18"/>
      <c r="E37" s="68" t="s">
        <v>81</v>
      </c>
      <c r="F37" s="63">
        <v>0</v>
      </c>
      <c r="G37" s="62"/>
      <c r="H37" s="62"/>
      <c r="I37" s="63">
        <v>0</v>
      </c>
      <c r="J37" s="102" t="e">
        <f t="shared" si="4"/>
        <v>#DIV/0!</v>
      </c>
      <c r="K37" s="63"/>
    </row>
    <row r="38" spans="1:11" s="27" customFormat="1" ht="25.5" x14ac:dyDescent="0.25">
      <c r="A38" s="18"/>
      <c r="B38" s="18">
        <v>72</v>
      </c>
      <c r="C38" s="18"/>
      <c r="D38" s="18"/>
      <c r="E38" s="67" t="s">
        <v>24</v>
      </c>
      <c r="F38" s="62">
        <f t="shared" ref="F38" si="31">SUM(F39)</f>
        <v>0</v>
      </c>
      <c r="G38" s="62">
        <v>0</v>
      </c>
      <c r="H38" s="62"/>
      <c r="I38" s="62">
        <f t="shared" ref="I38" si="32">SUM(I39)</f>
        <v>9150</v>
      </c>
      <c r="J38" s="102">
        <v>100</v>
      </c>
      <c r="K38" s="63">
        <v>100</v>
      </c>
    </row>
    <row r="39" spans="1:11" x14ac:dyDescent="0.25">
      <c r="A39" s="5"/>
      <c r="B39" s="5"/>
      <c r="C39" s="5">
        <v>722</v>
      </c>
      <c r="D39" s="5"/>
      <c r="E39" s="68" t="s">
        <v>82</v>
      </c>
      <c r="F39" s="61">
        <v>0</v>
      </c>
      <c r="G39" s="60"/>
      <c r="H39" s="60"/>
      <c r="I39" s="61">
        <v>9150</v>
      </c>
      <c r="J39" s="102">
        <v>100</v>
      </c>
      <c r="K39" s="63"/>
    </row>
    <row r="40" spans="1:11" ht="15.75" customHeight="1" x14ac:dyDescent="0.25"/>
    <row r="41" spans="1:11" ht="38.25" x14ac:dyDescent="0.25">
      <c r="A41" s="160" t="s">
        <v>8</v>
      </c>
      <c r="B41" s="161"/>
      <c r="C41" s="161"/>
      <c r="D41" s="161"/>
      <c r="E41" s="162"/>
      <c r="F41" s="19" t="s">
        <v>208</v>
      </c>
      <c r="G41" s="1" t="s">
        <v>265</v>
      </c>
      <c r="H41" s="1" t="s">
        <v>266</v>
      </c>
      <c r="I41" s="19" t="s">
        <v>267</v>
      </c>
      <c r="J41" s="1" t="s">
        <v>17</v>
      </c>
      <c r="K41" s="1" t="s">
        <v>17</v>
      </c>
    </row>
    <row r="42" spans="1:11" ht="12.75" customHeight="1" x14ac:dyDescent="0.25">
      <c r="A42" s="160">
        <v>1</v>
      </c>
      <c r="B42" s="161"/>
      <c r="C42" s="161"/>
      <c r="D42" s="161"/>
      <c r="E42" s="162"/>
      <c r="F42" s="30">
        <v>2</v>
      </c>
      <c r="G42" s="30">
        <v>3</v>
      </c>
      <c r="H42" s="30">
        <v>4</v>
      </c>
      <c r="I42" s="30">
        <v>5</v>
      </c>
      <c r="J42" s="30" t="s">
        <v>19</v>
      </c>
      <c r="K42" s="30" t="s">
        <v>209</v>
      </c>
    </row>
    <row r="43" spans="1:11" s="27" customFormat="1" x14ac:dyDescent="0.25">
      <c r="A43" s="4"/>
      <c r="B43" s="4"/>
      <c r="C43" s="4"/>
      <c r="D43" s="4"/>
      <c r="E43" s="4" t="s">
        <v>9</v>
      </c>
      <c r="F43" s="62">
        <f>SUM(F44,F92)</f>
        <v>1155448.4200000002</v>
      </c>
      <c r="G43" s="62">
        <f>SUM(G44,G92)</f>
        <v>1279560.3400000001</v>
      </c>
      <c r="H43" s="62"/>
      <c r="I43" s="62">
        <f>SUM(I44,I92)</f>
        <v>1315060.0299999998</v>
      </c>
      <c r="J43" s="63">
        <f t="shared" ref="J43:J103" si="33">SUM(I43/F43*100)</f>
        <v>113.81382390050778</v>
      </c>
      <c r="K43" s="63">
        <f t="shared" ref="K43:K45" si="34">SUM(I43/G43*100)</f>
        <v>102.77436623270144</v>
      </c>
    </row>
    <row r="44" spans="1:11" s="27" customFormat="1" x14ac:dyDescent="0.25">
      <c r="A44" s="4">
        <v>3</v>
      </c>
      <c r="B44" s="4"/>
      <c r="C44" s="4"/>
      <c r="D44" s="4"/>
      <c r="E44" s="4" t="s">
        <v>4</v>
      </c>
      <c r="F44" s="62">
        <f>SUM(F45,F53,F84,F88)</f>
        <v>1101392.32</v>
      </c>
      <c r="G44" s="62">
        <f>SUM(G45,G53,G84,G88)</f>
        <v>1248057.48</v>
      </c>
      <c r="H44" s="62"/>
      <c r="I44" s="62">
        <f>SUM(I45,I53,I84,I88)</f>
        <v>1289031.5599999998</v>
      </c>
      <c r="J44" s="63">
        <f t="shared" si="33"/>
        <v>117.03654879307672</v>
      </c>
      <c r="K44" s="63">
        <f t="shared" si="34"/>
        <v>103.28302827847318</v>
      </c>
    </row>
    <row r="45" spans="1:11" s="27" customFormat="1" x14ac:dyDescent="0.25">
      <c r="A45" s="4"/>
      <c r="B45" s="4">
        <v>31</v>
      </c>
      <c r="C45" s="4"/>
      <c r="D45" s="4"/>
      <c r="E45" s="4" t="s">
        <v>5</v>
      </c>
      <c r="F45" s="62">
        <f>SUM(F46,F48,F50)</f>
        <v>949318.08</v>
      </c>
      <c r="G45" s="62">
        <v>1070892.58</v>
      </c>
      <c r="H45" s="62"/>
      <c r="I45" s="62">
        <f>SUM(I46,I48,I50)</f>
        <v>1147872.0499999998</v>
      </c>
      <c r="J45" s="63">
        <f t="shared" si="33"/>
        <v>120.91543121142283</v>
      </c>
      <c r="K45" s="63">
        <f t="shared" si="34"/>
        <v>107.18834656600195</v>
      </c>
    </row>
    <row r="46" spans="1:11" x14ac:dyDescent="0.25">
      <c r="A46" s="5"/>
      <c r="B46" s="5"/>
      <c r="C46" s="5">
        <v>311</v>
      </c>
      <c r="D46" s="5"/>
      <c r="E46" s="5" t="s">
        <v>25</v>
      </c>
      <c r="F46" s="60">
        <f>+F47</f>
        <v>779911.24</v>
      </c>
      <c r="G46" s="60"/>
      <c r="H46" s="60"/>
      <c r="I46" s="60">
        <f>+I47</f>
        <v>956899.85</v>
      </c>
      <c r="J46" s="102">
        <f t="shared" si="33"/>
        <v>122.69342983183573</v>
      </c>
      <c r="K46" s="61"/>
    </row>
    <row r="47" spans="1:11" x14ac:dyDescent="0.25">
      <c r="A47" s="5"/>
      <c r="B47" s="5"/>
      <c r="C47" s="5"/>
      <c r="D47" s="5">
        <v>3111</v>
      </c>
      <c r="E47" s="5" t="s">
        <v>26</v>
      </c>
      <c r="F47" s="61">
        <v>779911.24</v>
      </c>
      <c r="G47" s="60"/>
      <c r="H47" s="60"/>
      <c r="I47" s="61">
        <v>956899.85</v>
      </c>
      <c r="J47" s="102">
        <f t="shared" si="33"/>
        <v>122.69342983183573</v>
      </c>
      <c r="K47" s="61"/>
    </row>
    <row r="48" spans="1:11" x14ac:dyDescent="0.25">
      <c r="A48" s="5"/>
      <c r="B48" s="5"/>
      <c r="C48" s="5">
        <v>312</v>
      </c>
      <c r="D48" s="5"/>
      <c r="E48" s="69" t="s">
        <v>83</v>
      </c>
      <c r="F48" s="60">
        <f>+F49</f>
        <v>42471.1</v>
      </c>
      <c r="G48" s="60"/>
      <c r="H48" s="60"/>
      <c r="I48" s="60">
        <f>+I49</f>
        <v>36584.46</v>
      </c>
      <c r="J48" s="102">
        <f t="shared" si="33"/>
        <v>86.139657319918712</v>
      </c>
      <c r="K48" s="61"/>
    </row>
    <row r="49" spans="1:11" x14ac:dyDescent="0.25">
      <c r="A49" s="5"/>
      <c r="B49" s="5"/>
      <c r="C49" s="5"/>
      <c r="D49" s="5">
        <v>3121</v>
      </c>
      <c r="E49" s="69" t="s">
        <v>83</v>
      </c>
      <c r="F49" s="61">
        <v>42471.1</v>
      </c>
      <c r="G49" s="60"/>
      <c r="H49" s="60"/>
      <c r="I49" s="61">
        <v>36584.46</v>
      </c>
      <c r="J49" s="102">
        <f t="shared" si="33"/>
        <v>86.139657319918712</v>
      </c>
      <c r="K49" s="61"/>
    </row>
    <row r="50" spans="1:11" x14ac:dyDescent="0.25">
      <c r="A50" s="5"/>
      <c r="B50" s="5"/>
      <c r="C50" s="5">
        <v>313</v>
      </c>
      <c r="D50" s="5"/>
      <c r="E50" s="69" t="s">
        <v>84</v>
      </c>
      <c r="F50" s="60">
        <f>SUM(F51:F52)</f>
        <v>126935.74</v>
      </c>
      <c r="G50" s="60"/>
      <c r="H50" s="60"/>
      <c r="I50" s="60">
        <f>SUM(I51:I52)</f>
        <v>154387.74</v>
      </c>
      <c r="J50" s="102">
        <f t="shared" si="33"/>
        <v>121.62669079646125</v>
      </c>
      <c r="K50" s="61"/>
    </row>
    <row r="51" spans="1:11" x14ac:dyDescent="0.25">
      <c r="A51" s="5"/>
      <c r="B51" s="5"/>
      <c r="C51" s="5"/>
      <c r="D51" s="5">
        <v>3132</v>
      </c>
      <c r="E51" s="69" t="s">
        <v>85</v>
      </c>
      <c r="F51" s="61">
        <v>126935.74</v>
      </c>
      <c r="G51" s="60"/>
      <c r="H51" s="60"/>
      <c r="I51" s="61">
        <v>154387.74</v>
      </c>
      <c r="J51" s="102">
        <f t="shared" si="33"/>
        <v>121.62669079646125</v>
      </c>
      <c r="K51" s="61"/>
    </row>
    <row r="52" spans="1:11" ht="25.5" hidden="1" x14ac:dyDescent="0.25">
      <c r="A52" s="5"/>
      <c r="B52" s="5"/>
      <c r="C52" s="5"/>
      <c r="D52" s="5">
        <v>3133</v>
      </c>
      <c r="E52" s="69" t="s">
        <v>86</v>
      </c>
      <c r="F52" s="61">
        <v>0</v>
      </c>
      <c r="G52" s="60"/>
      <c r="H52" s="60"/>
      <c r="I52" s="61">
        <v>0</v>
      </c>
      <c r="J52" s="102" t="e">
        <f t="shared" si="33"/>
        <v>#DIV/0!</v>
      </c>
      <c r="K52" s="61"/>
    </row>
    <row r="53" spans="1:11" s="27" customFormat="1" x14ac:dyDescent="0.25">
      <c r="A53" s="18"/>
      <c r="B53" s="18">
        <v>32</v>
      </c>
      <c r="C53" s="18"/>
      <c r="D53" s="18"/>
      <c r="E53" s="18" t="s">
        <v>14</v>
      </c>
      <c r="F53" s="62">
        <f>SUM(F54,F59,F66,F76,F78)</f>
        <v>151576.47999999998</v>
      </c>
      <c r="G53" s="62">
        <v>175965.9</v>
      </c>
      <c r="H53" s="62"/>
      <c r="I53" s="62">
        <f>SUM(I54,I59,I66,I76,I78)</f>
        <v>140117.75</v>
      </c>
      <c r="J53" s="63">
        <f t="shared" si="33"/>
        <v>92.440298125408376</v>
      </c>
      <c r="K53" s="63">
        <f t="shared" ref="K53" si="35">SUM(I53/G53*100)</f>
        <v>79.62778583805158</v>
      </c>
    </row>
    <row r="54" spans="1:11" x14ac:dyDescent="0.25">
      <c r="A54" s="5"/>
      <c r="B54" s="5"/>
      <c r="C54" s="5">
        <v>321</v>
      </c>
      <c r="D54" s="5"/>
      <c r="E54" s="5" t="s">
        <v>27</v>
      </c>
      <c r="F54" s="60">
        <f>SUM(F55:F58)</f>
        <v>32166.69</v>
      </c>
      <c r="G54" s="60"/>
      <c r="H54" s="60"/>
      <c r="I54" s="60">
        <f>SUM(I55:I58)</f>
        <v>36251.93</v>
      </c>
      <c r="J54" s="102">
        <f t="shared" si="33"/>
        <v>112.70021876668068</v>
      </c>
      <c r="K54" s="61"/>
    </row>
    <row r="55" spans="1:11" x14ac:dyDescent="0.25">
      <c r="A55" s="5"/>
      <c r="B55" s="18"/>
      <c r="C55" s="5"/>
      <c r="D55" s="5">
        <v>3211</v>
      </c>
      <c r="E55" s="24" t="s">
        <v>28</v>
      </c>
      <c r="F55" s="61">
        <v>11052.16</v>
      </c>
      <c r="G55" s="60"/>
      <c r="H55" s="60"/>
      <c r="I55" s="61">
        <v>6683.23</v>
      </c>
      <c r="J55" s="102">
        <f t="shared" si="33"/>
        <v>60.469899096647175</v>
      </c>
      <c r="K55" s="61"/>
    </row>
    <row r="56" spans="1:11" x14ac:dyDescent="0.25">
      <c r="A56" s="5"/>
      <c r="B56" s="18"/>
      <c r="C56" s="5"/>
      <c r="D56" s="88" t="s">
        <v>87</v>
      </c>
      <c r="E56" s="125" t="s">
        <v>88</v>
      </c>
      <c r="F56" s="61">
        <v>20905.78</v>
      </c>
      <c r="G56" s="60"/>
      <c r="H56" s="60"/>
      <c r="I56" s="61">
        <v>29318.7</v>
      </c>
      <c r="J56" s="102">
        <f t="shared" si="33"/>
        <v>140.24207659317184</v>
      </c>
      <c r="K56" s="61"/>
    </row>
    <row r="57" spans="1:11" x14ac:dyDescent="0.25">
      <c r="A57" s="5"/>
      <c r="B57" s="18"/>
      <c r="C57" s="5"/>
      <c r="D57" s="88">
        <v>3213</v>
      </c>
      <c r="E57" s="69" t="s">
        <v>89</v>
      </c>
      <c r="F57" s="61">
        <v>208.75</v>
      </c>
      <c r="G57" s="60"/>
      <c r="H57" s="60"/>
      <c r="I57" s="61">
        <v>250</v>
      </c>
      <c r="J57" s="102">
        <f t="shared" si="33"/>
        <v>119.76047904191616</v>
      </c>
      <c r="K57" s="61"/>
    </row>
    <row r="58" spans="1:11" hidden="1" x14ac:dyDescent="0.25">
      <c r="A58" s="5"/>
      <c r="B58" s="18"/>
      <c r="C58" s="5"/>
      <c r="D58" s="88">
        <v>3214</v>
      </c>
      <c r="E58" s="69" t="s">
        <v>213</v>
      </c>
      <c r="F58" s="61">
        <v>0</v>
      </c>
      <c r="G58" s="60"/>
      <c r="H58" s="60"/>
      <c r="I58" s="61">
        <v>0</v>
      </c>
      <c r="J58" s="102" t="e">
        <f t="shared" si="33"/>
        <v>#DIV/0!</v>
      </c>
      <c r="K58" s="61"/>
    </row>
    <row r="59" spans="1:11" x14ac:dyDescent="0.25">
      <c r="A59" s="5"/>
      <c r="B59" s="18"/>
      <c r="C59" s="5">
        <v>322</v>
      </c>
      <c r="D59" s="5"/>
      <c r="E59" s="69" t="s">
        <v>93</v>
      </c>
      <c r="F59" s="60">
        <f>SUM(F60:F65)</f>
        <v>43291.56</v>
      </c>
      <c r="G59" s="60"/>
      <c r="H59" s="60"/>
      <c r="I59" s="60">
        <f>SUM(I60:I65)</f>
        <v>40877.24</v>
      </c>
      <c r="J59" s="102">
        <f t="shared" si="33"/>
        <v>94.423116191701112</v>
      </c>
      <c r="K59" s="61"/>
    </row>
    <row r="60" spans="1:11" x14ac:dyDescent="0.25">
      <c r="A60" s="5"/>
      <c r="B60" s="18"/>
      <c r="C60" s="5"/>
      <c r="D60" s="88" t="s">
        <v>90</v>
      </c>
      <c r="E60" s="69" t="s">
        <v>94</v>
      </c>
      <c r="F60" s="61">
        <v>18518.84</v>
      </c>
      <c r="G60" s="60"/>
      <c r="H60" s="60"/>
      <c r="I60" s="61">
        <v>19277.14</v>
      </c>
      <c r="J60" s="102">
        <f t="shared" si="33"/>
        <v>104.09474891515882</v>
      </c>
      <c r="K60" s="61"/>
    </row>
    <row r="61" spans="1:11" hidden="1" x14ac:dyDescent="0.25">
      <c r="A61" s="5"/>
      <c r="B61" s="18"/>
      <c r="C61" s="5"/>
      <c r="D61" s="88">
        <v>3222</v>
      </c>
      <c r="E61" s="69" t="s">
        <v>95</v>
      </c>
      <c r="F61" s="61">
        <v>0</v>
      </c>
      <c r="G61" s="60"/>
      <c r="H61" s="60"/>
      <c r="I61" s="61">
        <v>0</v>
      </c>
      <c r="J61" s="102" t="e">
        <f t="shared" si="33"/>
        <v>#DIV/0!</v>
      </c>
      <c r="K61" s="61"/>
    </row>
    <row r="62" spans="1:11" x14ac:dyDescent="0.25">
      <c r="A62" s="5"/>
      <c r="B62" s="18"/>
      <c r="C62" s="5"/>
      <c r="D62" s="88" t="s">
        <v>91</v>
      </c>
      <c r="E62" s="69" t="s">
        <v>96</v>
      </c>
      <c r="F62" s="61">
        <v>14398.5</v>
      </c>
      <c r="G62" s="60"/>
      <c r="H62" s="60"/>
      <c r="I62" s="61">
        <v>14733.33</v>
      </c>
      <c r="J62" s="102">
        <f t="shared" si="33"/>
        <v>102.32545056776748</v>
      </c>
      <c r="K62" s="61"/>
    </row>
    <row r="63" spans="1:11" ht="15" customHeight="1" x14ac:dyDescent="0.25">
      <c r="A63" s="5"/>
      <c r="B63" s="18"/>
      <c r="C63" s="5"/>
      <c r="D63" s="88" t="s">
        <v>92</v>
      </c>
      <c r="E63" s="69" t="s">
        <v>295</v>
      </c>
      <c r="F63" s="61">
        <v>4927.42</v>
      </c>
      <c r="G63" s="60"/>
      <c r="H63" s="60"/>
      <c r="I63" s="61">
        <v>2904.03</v>
      </c>
      <c r="J63" s="102">
        <f t="shared" si="33"/>
        <v>58.936116669575568</v>
      </c>
      <c r="K63" s="61"/>
    </row>
    <row r="64" spans="1:11" x14ac:dyDescent="0.25">
      <c r="A64" s="5"/>
      <c r="B64" s="18"/>
      <c r="C64" s="5"/>
      <c r="D64" s="88">
        <v>3225</v>
      </c>
      <c r="E64" s="69" t="s">
        <v>97</v>
      </c>
      <c r="F64" s="61">
        <v>5277.07</v>
      </c>
      <c r="G64" s="60"/>
      <c r="H64" s="60"/>
      <c r="I64" s="61">
        <v>3925.74</v>
      </c>
      <c r="J64" s="102">
        <f t="shared" si="33"/>
        <v>74.392418520125744</v>
      </c>
      <c r="K64" s="61"/>
    </row>
    <row r="65" spans="1:11" x14ac:dyDescent="0.25">
      <c r="A65" s="5"/>
      <c r="B65" s="18"/>
      <c r="C65" s="5"/>
      <c r="D65" s="88">
        <v>3227</v>
      </c>
      <c r="E65" s="69" t="s">
        <v>98</v>
      </c>
      <c r="F65" s="61">
        <v>169.73</v>
      </c>
      <c r="G65" s="60"/>
      <c r="H65" s="60"/>
      <c r="I65" s="61">
        <v>37</v>
      </c>
      <c r="J65" s="102">
        <f t="shared" si="33"/>
        <v>21.799328345018559</v>
      </c>
      <c r="K65" s="61"/>
    </row>
    <row r="66" spans="1:11" x14ac:dyDescent="0.25">
      <c r="A66" s="5"/>
      <c r="B66" s="18"/>
      <c r="C66" s="5">
        <v>323</v>
      </c>
      <c r="D66" s="88"/>
      <c r="E66" s="69" t="s">
        <v>104</v>
      </c>
      <c r="F66" s="60">
        <f>SUM(F67:F75)</f>
        <v>37397.19</v>
      </c>
      <c r="G66" s="60"/>
      <c r="H66" s="60"/>
      <c r="I66" s="60">
        <f>SUM(I67:I75)</f>
        <v>59432.880000000005</v>
      </c>
      <c r="J66" s="102">
        <f t="shared" si="33"/>
        <v>158.92338435053543</v>
      </c>
      <c r="K66" s="61"/>
    </row>
    <row r="67" spans="1:11" x14ac:dyDescent="0.25">
      <c r="A67" s="5"/>
      <c r="B67" s="18"/>
      <c r="C67" s="5"/>
      <c r="D67" s="88" t="s">
        <v>99</v>
      </c>
      <c r="E67" s="69" t="s">
        <v>105</v>
      </c>
      <c r="F67" s="61">
        <v>1660.75</v>
      </c>
      <c r="G67" s="60"/>
      <c r="H67" s="60"/>
      <c r="I67" s="61">
        <v>1290.53</v>
      </c>
      <c r="J67" s="102">
        <f t="shared" si="33"/>
        <v>77.707662200812891</v>
      </c>
      <c r="K67" s="61"/>
    </row>
    <row r="68" spans="1:11" x14ac:dyDescent="0.25">
      <c r="A68" s="5"/>
      <c r="B68" s="18"/>
      <c r="C68" s="5"/>
      <c r="D68" s="88" t="s">
        <v>100</v>
      </c>
      <c r="E68" s="69" t="s">
        <v>106</v>
      </c>
      <c r="F68" s="61">
        <v>9011.16</v>
      </c>
      <c r="G68" s="60"/>
      <c r="H68" s="60"/>
      <c r="I68" s="61">
        <v>9700.59</v>
      </c>
      <c r="J68" s="102">
        <f t="shared" si="33"/>
        <v>107.65084628394126</v>
      </c>
      <c r="K68" s="61"/>
    </row>
    <row r="69" spans="1:11" hidden="1" x14ac:dyDescent="0.25">
      <c r="A69" s="5"/>
      <c r="B69" s="18"/>
      <c r="C69" s="5"/>
      <c r="D69" s="88">
        <v>3233</v>
      </c>
      <c r="E69" s="69" t="s">
        <v>107</v>
      </c>
      <c r="F69" s="61">
        <v>0</v>
      </c>
      <c r="G69" s="60"/>
      <c r="H69" s="60"/>
      <c r="I69" s="61">
        <v>0</v>
      </c>
      <c r="J69" s="102" t="e">
        <f t="shared" si="33"/>
        <v>#DIV/0!</v>
      </c>
      <c r="K69" s="61"/>
    </row>
    <row r="70" spans="1:11" x14ac:dyDescent="0.25">
      <c r="A70" s="5"/>
      <c r="B70" s="18"/>
      <c r="C70" s="5"/>
      <c r="D70" s="88" t="s">
        <v>101</v>
      </c>
      <c r="E70" s="69" t="s">
        <v>108</v>
      </c>
      <c r="F70" s="61">
        <v>5608.6</v>
      </c>
      <c r="G70" s="60"/>
      <c r="H70" s="60"/>
      <c r="I70" s="61">
        <v>6068.57</v>
      </c>
      <c r="J70" s="102">
        <f t="shared" si="33"/>
        <v>108.20115536854115</v>
      </c>
      <c r="K70" s="61"/>
    </row>
    <row r="71" spans="1:11" x14ac:dyDescent="0.25">
      <c r="A71" s="5"/>
      <c r="B71" s="18"/>
      <c r="C71" s="5"/>
      <c r="D71" s="88">
        <v>3235</v>
      </c>
      <c r="E71" s="69" t="s">
        <v>109</v>
      </c>
      <c r="F71" s="61">
        <v>255.75</v>
      </c>
      <c r="G71" s="60"/>
      <c r="H71" s="60"/>
      <c r="I71" s="61">
        <v>731.5</v>
      </c>
      <c r="J71" s="102">
        <f t="shared" si="33"/>
        <v>286.02150537634412</v>
      </c>
      <c r="K71" s="61"/>
    </row>
    <row r="72" spans="1:11" x14ac:dyDescent="0.25">
      <c r="A72" s="5"/>
      <c r="B72" s="18"/>
      <c r="C72" s="5"/>
      <c r="D72" s="88">
        <v>3236</v>
      </c>
      <c r="E72" s="69" t="s">
        <v>110</v>
      </c>
      <c r="F72" s="61">
        <v>2360</v>
      </c>
      <c r="G72" s="60"/>
      <c r="H72" s="60"/>
      <c r="I72" s="61">
        <v>2505</v>
      </c>
      <c r="J72" s="102">
        <f t="shared" si="33"/>
        <v>106.14406779661016</v>
      </c>
      <c r="K72" s="61"/>
    </row>
    <row r="73" spans="1:11" x14ac:dyDescent="0.25">
      <c r="A73" s="5"/>
      <c r="B73" s="18"/>
      <c r="C73" s="5"/>
      <c r="D73" s="88">
        <v>3237</v>
      </c>
      <c r="E73" s="69" t="s">
        <v>111</v>
      </c>
      <c r="F73" s="61">
        <v>16030.2</v>
      </c>
      <c r="G73" s="60"/>
      <c r="H73" s="60"/>
      <c r="I73" s="61">
        <v>32182.23</v>
      </c>
      <c r="J73" s="102">
        <f t="shared" si="33"/>
        <v>200.76000299434816</v>
      </c>
      <c r="K73" s="61"/>
    </row>
    <row r="74" spans="1:11" x14ac:dyDescent="0.25">
      <c r="A74" s="5"/>
      <c r="B74" s="18"/>
      <c r="C74" s="5"/>
      <c r="D74" s="88" t="s">
        <v>102</v>
      </c>
      <c r="E74" s="69" t="s">
        <v>112</v>
      </c>
      <c r="F74" s="61">
        <v>1695.59</v>
      </c>
      <c r="G74" s="60"/>
      <c r="H74" s="60"/>
      <c r="I74" s="61">
        <v>3834.23</v>
      </c>
      <c r="J74" s="102">
        <f t="shared" si="33"/>
        <v>226.1295478270101</v>
      </c>
      <c r="K74" s="61"/>
    </row>
    <row r="75" spans="1:11" x14ac:dyDescent="0.25">
      <c r="A75" s="5"/>
      <c r="B75" s="18"/>
      <c r="C75" s="5"/>
      <c r="D75" s="88" t="s">
        <v>103</v>
      </c>
      <c r="E75" s="69" t="s">
        <v>113</v>
      </c>
      <c r="F75" s="61">
        <v>775.14</v>
      </c>
      <c r="G75" s="60"/>
      <c r="H75" s="60"/>
      <c r="I75" s="61">
        <v>3120.23</v>
      </c>
      <c r="J75" s="102">
        <f t="shared" si="33"/>
        <v>402.53760610986404</v>
      </c>
      <c r="K75" s="61"/>
    </row>
    <row r="76" spans="1:11" x14ac:dyDescent="0.25">
      <c r="A76" s="5"/>
      <c r="B76" s="18"/>
      <c r="C76" s="5">
        <v>324</v>
      </c>
      <c r="D76" s="88"/>
      <c r="E76" s="69" t="s">
        <v>114</v>
      </c>
      <c r="F76" s="60">
        <f>SUM(F77)</f>
        <v>35116.71</v>
      </c>
      <c r="G76" s="60"/>
      <c r="H76" s="60"/>
      <c r="I76" s="60">
        <f>SUM(I77)</f>
        <v>50</v>
      </c>
      <c r="J76" s="102">
        <f t="shared" si="33"/>
        <v>0.1423823587118497</v>
      </c>
      <c r="K76" s="61"/>
    </row>
    <row r="77" spans="1:11" x14ac:dyDescent="0.25">
      <c r="A77" s="5"/>
      <c r="B77" s="18"/>
      <c r="C77" s="5"/>
      <c r="D77" s="88">
        <v>3241</v>
      </c>
      <c r="E77" s="69" t="s">
        <v>114</v>
      </c>
      <c r="F77" s="61">
        <v>35116.71</v>
      </c>
      <c r="G77" s="60"/>
      <c r="H77" s="60"/>
      <c r="I77" s="61">
        <v>50</v>
      </c>
      <c r="J77" s="102">
        <f t="shared" si="33"/>
        <v>0.1423823587118497</v>
      </c>
      <c r="K77" s="61"/>
    </row>
    <row r="78" spans="1:11" x14ac:dyDescent="0.25">
      <c r="A78" s="5"/>
      <c r="B78" s="18"/>
      <c r="C78" s="5">
        <v>329</v>
      </c>
      <c r="D78" s="88"/>
      <c r="E78" s="69" t="s">
        <v>115</v>
      </c>
      <c r="F78" s="60">
        <f>SUM(F79:F83)</f>
        <v>3604.33</v>
      </c>
      <c r="G78" s="60"/>
      <c r="H78" s="60"/>
      <c r="I78" s="60">
        <f>SUM(I79:I83)</f>
        <v>3505.7000000000003</v>
      </c>
      <c r="J78" s="102">
        <f t="shared" si="33"/>
        <v>97.26356909605947</v>
      </c>
      <c r="K78" s="61"/>
    </row>
    <row r="79" spans="1:11" x14ac:dyDescent="0.25">
      <c r="A79" s="5"/>
      <c r="B79" s="18"/>
      <c r="C79" s="5"/>
      <c r="D79" s="88">
        <v>3292</v>
      </c>
      <c r="E79" s="69" t="s">
        <v>116</v>
      </c>
      <c r="F79" s="61">
        <v>1128.3</v>
      </c>
      <c r="G79" s="60"/>
      <c r="H79" s="60"/>
      <c r="I79" s="61">
        <v>1294.95</v>
      </c>
      <c r="J79" s="102">
        <f t="shared" si="33"/>
        <v>114.77000797660197</v>
      </c>
      <c r="K79" s="61"/>
    </row>
    <row r="80" spans="1:11" x14ac:dyDescent="0.25">
      <c r="A80" s="5"/>
      <c r="B80" s="18"/>
      <c r="C80" s="5"/>
      <c r="D80" s="88" t="s">
        <v>117</v>
      </c>
      <c r="E80" s="69" t="s">
        <v>118</v>
      </c>
      <c r="F80" s="61">
        <v>1082.6400000000001</v>
      </c>
      <c r="G80" s="60"/>
      <c r="H80" s="60"/>
      <c r="I80" s="61">
        <v>1848.77</v>
      </c>
      <c r="J80" s="102">
        <f t="shared" si="33"/>
        <v>170.76498189610581</v>
      </c>
      <c r="K80" s="61"/>
    </row>
    <row r="81" spans="1:11" hidden="1" x14ac:dyDescent="0.25">
      <c r="A81" s="5"/>
      <c r="B81" s="18"/>
      <c r="C81" s="5"/>
      <c r="D81" s="88">
        <v>3294</v>
      </c>
      <c r="E81" s="69" t="s">
        <v>119</v>
      </c>
      <c r="F81" s="61">
        <v>0</v>
      </c>
      <c r="G81" s="60"/>
      <c r="H81" s="60"/>
      <c r="I81" s="61">
        <v>0</v>
      </c>
      <c r="J81" s="102" t="e">
        <f t="shared" si="33"/>
        <v>#DIV/0!</v>
      </c>
      <c r="K81" s="61"/>
    </row>
    <row r="82" spans="1:11" x14ac:dyDescent="0.25">
      <c r="A82" s="5"/>
      <c r="B82" s="18"/>
      <c r="C82" s="5"/>
      <c r="D82" s="88">
        <v>3295</v>
      </c>
      <c r="E82" s="69" t="s">
        <v>120</v>
      </c>
      <c r="F82" s="61">
        <v>46.45</v>
      </c>
      <c r="G82" s="60"/>
      <c r="H82" s="60"/>
      <c r="I82" s="61">
        <v>53.09</v>
      </c>
      <c r="J82" s="102">
        <f t="shared" si="33"/>
        <v>114.29494079655544</v>
      </c>
      <c r="K82" s="61"/>
    </row>
    <row r="83" spans="1:11" x14ac:dyDescent="0.25">
      <c r="A83" s="5"/>
      <c r="B83" s="18"/>
      <c r="C83" s="5"/>
      <c r="D83" s="88" t="s">
        <v>121</v>
      </c>
      <c r="E83" s="69" t="s">
        <v>115</v>
      </c>
      <c r="F83" s="61">
        <v>1346.94</v>
      </c>
      <c r="G83" s="60"/>
      <c r="H83" s="60"/>
      <c r="I83" s="61">
        <v>308.89</v>
      </c>
      <c r="J83" s="102">
        <f t="shared" si="33"/>
        <v>22.932721576313718</v>
      </c>
      <c r="K83" s="61"/>
    </row>
    <row r="84" spans="1:11" s="27" customFormat="1" x14ac:dyDescent="0.25">
      <c r="A84" s="18"/>
      <c r="B84" s="18">
        <v>34</v>
      </c>
      <c r="C84" s="18"/>
      <c r="D84" s="89"/>
      <c r="E84" s="70" t="s">
        <v>125</v>
      </c>
      <c r="F84" s="62">
        <f>SUM(F85)</f>
        <v>483.41</v>
      </c>
      <c r="G84" s="62">
        <v>690</v>
      </c>
      <c r="H84" s="62"/>
      <c r="I84" s="62">
        <f>SUM(I85)</f>
        <v>602.11</v>
      </c>
      <c r="J84" s="63">
        <f t="shared" si="33"/>
        <v>124.55472580211415</v>
      </c>
      <c r="K84" s="63">
        <f t="shared" ref="K84:K96" si="36">SUM(I84/G84*100)</f>
        <v>87.262318840579709</v>
      </c>
    </row>
    <row r="85" spans="1:11" x14ac:dyDescent="0.25">
      <c r="A85" s="5"/>
      <c r="B85" s="18"/>
      <c r="C85" s="5">
        <v>343</v>
      </c>
      <c r="D85" s="88"/>
      <c r="E85" s="69" t="s">
        <v>126</v>
      </c>
      <c r="F85" s="60">
        <f>+F86</f>
        <v>483.41</v>
      </c>
      <c r="G85" s="60"/>
      <c r="H85" s="60"/>
      <c r="I85" s="60">
        <f>SUM(I86:I87)</f>
        <v>602.11</v>
      </c>
      <c r="J85" s="102">
        <f t="shared" si="33"/>
        <v>124.55472580211415</v>
      </c>
      <c r="K85" s="61"/>
    </row>
    <row r="86" spans="1:11" x14ac:dyDescent="0.25">
      <c r="A86" s="5"/>
      <c r="B86" s="18"/>
      <c r="C86" s="5"/>
      <c r="D86" s="88" t="s">
        <v>122</v>
      </c>
      <c r="E86" s="69" t="s">
        <v>123</v>
      </c>
      <c r="F86" s="61">
        <v>483.41</v>
      </c>
      <c r="G86" s="60"/>
      <c r="H86" s="60"/>
      <c r="I86" s="61">
        <v>602.11</v>
      </c>
      <c r="J86" s="102">
        <f t="shared" si="33"/>
        <v>124.55472580211415</v>
      </c>
      <c r="K86" s="61"/>
    </row>
    <row r="87" spans="1:11" hidden="1" x14ac:dyDescent="0.25">
      <c r="A87" s="5"/>
      <c r="B87" s="5"/>
      <c r="C87" s="5"/>
      <c r="D87" s="88">
        <v>3433</v>
      </c>
      <c r="E87" s="69" t="s">
        <v>124</v>
      </c>
      <c r="F87" s="61">
        <v>0</v>
      </c>
      <c r="G87" s="60"/>
      <c r="H87" s="60"/>
      <c r="I87" s="61">
        <v>0</v>
      </c>
      <c r="J87" s="102" t="e">
        <f t="shared" si="33"/>
        <v>#DIV/0!</v>
      </c>
      <c r="K87" s="61"/>
    </row>
    <row r="88" spans="1:11" s="27" customFormat="1" x14ac:dyDescent="0.25">
      <c r="A88" s="18"/>
      <c r="B88" s="18">
        <v>38</v>
      </c>
      <c r="C88" s="18"/>
      <c r="D88" s="89"/>
      <c r="E88" s="70" t="s">
        <v>127</v>
      </c>
      <c r="F88" s="62">
        <f>SUM(F89)</f>
        <v>14.35</v>
      </c>
      <c r="G88" s="62">
        <v>509</v>
      </c>
      <c r="H88" s="62"/>
      <c r="I88" s="62">
        <f>SUM(I89)</f>
        <v>439.65</v>
      </c>
      <c r="J88" s="63">
        <f t="shared" si="33"/>
        <v>3063.7630662020902</v>
      </c>
      <c r="K88" s="63">
        <f t="shared" si="36"/>
        <v>86.375245579567775</v>
      </c>
    </row>
    <row r="89" spans="1:11" x14ac:dyDescent="0.25">
      <c r="A89" s="5"/>
      <c r="B89" s="5"/>
      <c r="C89" s="5">
        <v>381</v>
      </c>
      <c r="D89" s="88"/>
      <c r="E89" s="69" t="s">
        <v>128</v>
      </c>
      <c r="F89" s="60">
        <f>SUM(F90:F91)</f>
        <v>14.35</v>
      </c>
      <c r="G89" s="60"/>
      <c r="H89" s="60"/>
      <c r="I89" s="60">
        <f>SUM(I90:I91)</f>
        <v>439.65</v>
      </c>
      <c r="J89" s="102">
        <f t="shared" si="33"/>
        <v>3063.7630662020902</v>
      </c>
      <c r="K89" s="61"/>
    </row>
    <row r="90" spans="1:11" x14ac:dyDescent="0.25">
      <c r="A90" s="5"/>
      <c r="B90" s="5"/>
      <c r="C90" s="5"/>
      <c r="D90" s="88">
        <v>3811</v>
      </c>
      <c r="E90" s="69" t="s">
        <v>284</v>
      </c>
      <c r="F90" s="61">
        <v>0</v>
      </c>
      <c r="G90" s="60"/>
      <c r="H90" s="60"/>
      <c r="I90" s="61">
        <v>420</v>
      </c>
      <c r="J90" s="102">
        <v>100</v>
      </c>
      <c r="K90" s="61"/>
    </row>
    <row r="91" spans="1:11" x14ac:dyDescent="0.25">
      <c r="A91" s="5"/>
      <c r="B91" s="5"/>
      <c r="C91" s="5"/>
      <c r="D91" s="88">
        <v>3812</v>
      </c>
      <c r="E91" s="69" t="s">
        <v>129</v>
      </c>
      <c r="F91" s="61">
        <v>14.35</v>
      </c>
      <c r="G91" s="60"/>
      <c r="H91" s="60"/>
      <c r="I91" s="61">
        <v>19.649999999999999</v>
      </c>
      <c r="J91" s="102">
        <f t="shared" si="33"/>
        <v>136.93379790940764</v>
      </c>
      <c r="K91" s="61"/>
    </row>
    <row r="92" spans="1:11" s="27" customFormat="1" x14ac:dyDescent="0.25">
      <c r="A92" s="6">
        <v>4</v>
      </c>
      <c r="B92" s="7"/>
      <c r="C92" s="7"/>
      <c r="D92" s="7"/>
      <c r="E92" s="16" t="s">
        <v>6</v>
      </c>
      <c r="F92" s="62">
        <f>SUM(F93,F96)</f>
        <v>54056.100000000006</v>
      </c>
      <c r="G92" s="62">
        <f>+G93+G96</f>
        <v>31502.86</v>
      </c>
      <c r="H92" s="62"/>
      <c r="I92" s="62">
        <f>SUM(I93,I96)</f>
        <v>26028.47</v>
      </c>
      <c r="J92" s="63">
        <f t="shared" si="33"/>
        <v>48.150846990441408</v>
      </c>
      <c r="K92" s="63">
        <f t="shared" si="36"/>
        <v>82.622561888031754</v>
      </c>
    </row>
    <row r="93" spans="1:11" s="27" customFormat="1" ht="25.5" x14ac:dyDescent="0.25">
      <c r="A93" s="4"/>
      <c r="B93" s="4">
        <v>41</v>
      </c>
      <c r="C93" s="4"/>
      <c r="D93" s="4"/>
      <c r="E93" s="16" t="s">
        <v>7</v>
      </c>
      <c r="F93" s="62">
        <f>SUM(F94)</f>
        <v>0</v>
      </c>
      <c r="G93" s="62">
        <v>562.5</v>
      </c>
      <c r="H93" s="62"/>
      <c r="I93" s="62">
        <f>SUM(I94)</f>
        <v>562.5</v>
      </c>
      <c r="J93" s="63">
        <v>100</v>
      </c>
      <c r="K93" s="63">
        <f t="shared" si="36"/>
        <v>100</v>
      </c>
    </row>
    <row r="94" spans="1:11" x14ac:dyDescent="0.25">
      <c r="A94" s="8"/>
      <c r="B94" s="8"/>
      <c r="C94" s="5">
        <v>412</v>
      </c>
      <c r="D94" s="5"/>
      <c r="E94" s="5" t="s">
        <v>170</v>
      </c>
      <c r="F94" s="60">
        <f>SUM(F95)</f>
        <v>0</v>
      </c>
      <c r="G94" s="60"/>
      <c r="H94" s="60"/>
      <c r="I94" s="60">
        <f>SUM(I95)</f>
        <v>562.5</v>
      </c>
      <c r="J94" s="102">
        <v>100</v>
      </c>
      <c r="K94" s="61"/>
    </row>
    <row r="95" spans="1:11" x14ac:dyDescent="0.25">
      <c r="A95" s="8"/>
      <c r="B95" s="8"/>
      <c r="C95" s="5"/>
      <c r="D95" s="5">
        <v>4123</v>
      </c>
      <c r="E95" s="5" t="s">
        <v>285</v>
      </c>
      <c r="F95" s="61">
        <v>0</v>
      </c>
      <c r="G95" s="60"/>
      <c r="H95" s="60"/>
      <c r="I95" s="61">
        <v>562.5</v>
      </c>
      <c r="J95" s="102">
        <v>100</v>
      </c>
      <c r="K95" s="61"/>
    </row>
    <row r="96" spans="1:11" s="27" customFormat="1" ht="25.5" x14ac:dyDescent="0.25">
      <c r="A96" s="4"/>
      <c r="B96" s="4">
        <v>42</v>
      </c>
      <c r="C96" s="18"/>
      <c r="D96" s="18"/>
      <c r="E96" s="70" t="s">
        <v>130</v>
      </c>
      <c r="F96" s="62">
        <f>SUM(F97,F102)</f>
        <v>54056.100000000006</v>
      </c>
      <c r="G96" s="62">
        <v>30940.36</v>
      </c>
      <c r="H96" s="62"/>
      <c r="I96" s="62">
        <f>SUM(I97,I102)</f>
        <v>25465.97</v>
      </c>
      <c r="J96" s="63">
        <f t="shared" si="33"/>
        <v>47.110261376606893</v>
      </c>
      <c r="K96" s="63">
        <f t="shared" si="36"/>
        <v>82.306637673252666</v>
      </c>
    </row>
    <row r="97" spans="1:11" x14ac:dyDescent="0.25">
      <c r="A97" s="8"/>
      <c r="B97" s="8"/>
      <c r="C97" s="5">
        <v>422</v>
      </c>
      <c r="D97" s="5"/>
      <c r="E97" s="69" t="s">
        <v>131</v>
      </c>
      <c r="F97" s="60">
        <f>SUM(F98:F101)</f>
        <v>53271.630000000005</v>
      </c>
      <c r="G97" s="60"/>
      <c r="H97" s="64"/>
      <c r="I97" s="60">
        <f>SUM(I98:I101)</f>
        <v>24597.41</v>
      </c>
      <c r="J97" s="102">
        <f t="shared" si="33"/>
        <v>46.173563677326932</v>
      </c>
      <c r="K97" s="61"/>
    </row>
    <row r="98" spans="1:11" x14ac:dyDescent="0.25">
      <c r="A98" s="8"/>
      <c r="B98" s="8"/>
      <c r="C98" s="5"/>
      <c r="D98" s="5">
        <v>4221</v>
      </c>
      <c r="E98" s="69" t="s">
        <v>132</v>
      </c>
      <c r="F98" s="61">
        <v>52712.08</v>
      </c>
      <c r="G98" s="60"/>
      <c r="H98" s="64"/>
      <c r="I98" s="61">
        <v>3190.34</v>
      </c>
      <c r="J98" s="102">
        <f t="shared" si="33"/>
        <v>6.0523887503585518</v>
      </c>
      <c r="K98" s="61"/>
    </row>
    <row r="99" spans="1:11" x14ac:dyDescent="0.25">
      <c r="A99" s="8"/>
      <c r="B99" s="8"/>
      <c r="C99" s="5"/>
      <c r="D99" s="5">
        <v>4223</v>
      </c>
      <c r="E99" s="69" t="s">
        <v>171</v>
      </c>
      <c r="F99" s="61">
        <v>559.54999999999995</v>
      </c>
      <c r="G99" s="60"/>
      <c r="H99" s="64"/>
      <c r="I99" s="61">
        <v>12257.07</v>
      </c>
      <c r="J99" s="102">
        <f t="shared" si="33"/>
        <v>2190.5227414886967</v>
      </c>
      <c r="K99" s="61"/>
    </row>
    <row r="100" spans="1:11" x14ac:dyDescent="0.25">
      <c r="A100" s="8"/>
      <c r="B100" s="8"/>
      <c r="C100" s="5"/>
      <c r="D100" s="5">
        <v>4225</v>
      </c>
      <c r="E100" s="69" t="s">
        <v>214</v>
      </c>
      <c r="F100" s="61">
        <v>0</v>
      </c>
      <c r="G100" s="60"/>
      <c r="H100" s="64"/>
      <c r="I100" s="61">
        <v>9150</v>
      </c>
      <c r="J100" s="102">
        <v>100</v>
      </c>
      <c r="K100" s="61"/>
    </row>
    <row r="101" spans="1:11" hidden="1" x14ac:dyDescent="0.25">
      <c r="A101" s="8"/>
      <c r="B101" s="8"/>
      <c r="C101" s="5"/>
      <c r="D101" s="5">
        <v>4227</v>
      </c>
      <c r="E101" s="69" t="s">
        <v>133</v>
      </c>
      <c r="F101" s="61">
        <v>0</v>
      </c>
      <c r="G101" s="60"/>
      <c r="H101" s="64"/>
      <c r="I101" s="61">
        <v>0</v>
      </c>
      <c r="J101" s="102" t="e">
        <f t="shared" si="33"/>
        <v>#DIV/0!</v>
      </c>
      <c r="K101" s="61"/>
    </row>
    <row r="102" spans="1:11" x14ac:dyDescent="0.25">
      <c r="A102" s="8"/>
      <c r="B102" s="8"/>
      <c r="C102" s="5">
        <v>424</v>
      </c>
      <c r="D102" s="5"/>
      <c r="E102" s="69" t="s">
        <v>134</v>
      </c>
      <c r="F102" s="60">
        <f>SUM(F103)</f>
        <v>784.47</v>
      </c>
      <c r="G102" s="60"/>
      <c r="H102" s="64"/>
      <c r="I102" s="60">
        <f>SUM(I103)</f>
        <v>868.56</v>
      </c>
      <c r="J102" s="102">
        <f t="shared" si="33"/>
        <v>110.71933917167003</v>
      </c>
      <c r="K102" s="61"/>
    </row>
    <row r="103" spans="1:11" x14ac:dyDescent="0.25">
      <c r="A103" s="8"/>
      <c r="B103" s="8"/>
      <c r="C103" s="5"/>
      <c r="D103" s="88">
        <v>4241</v>
      </c>
      <c r="E103" s="69" t="s">
        <v>135</v>
      </c>
      <c r="F103" s="61">
        <v>784.47</v>
      </c>
      <c r="G103" s="60"/>
      <c r="H103" s="64"/>
      <c r="I103" s="61">
        <v>868.56</v>
      </c>
      <c r="J103" s="102">
        <f t="shared" si="33"/>
        <v>110.71933917167003</v>
      </c>
      <c r="K103" s="61"/>
    </row>
    <row r="104" spans="1:11" hidden="1" x14ac:dyDescent="0.25">
      <c r="A104" s="8"/>
      <c r="B104" s="8"/>
      <c r="C104" s="5">
        <v>426</v>
      </c>
      <c r="D104" s="5"/>
      <c r="E104" s="5" t="s">
        <v>215</v>
      </c>
      <c r="F104" s="60">
        <f>SUM(F105)</f>
        <v>0</v>
      </c>
      <c r="G104" s="60"/>
      <c r="H104" s="64"/>
      <c r="I104" s="60">
        <f>SUM(I105)</f>
        <v>0</v>
      </c>
      <c r="J104" s="102" t="e">
        <f t="shared" ref="J104:J105" si="37">SUM(I104/F104*100)</f>
        <v>#DIV/0!</v>
      </c>
      <c r="K104" s="61"/>
    </row>
    <row r="105" spans="1:11" hidden="1" x14ac:dyDescent="0.25">
      <c r="A105" s="8"/>
      <c r="B105" s="8"/>
      <c r="C105" s="5"/>
      <c r="D105" s="88">
        <v>4241</v>
      </c>
      <c r="E105" s="69" t="s">
        <v>216</v>
      </c>
      <c r="F105" s="61">
        <v>0</v>
      </c>
      <c r="G105" s="60"/>
      <c r="H105" s="64"/>
      <c r="I105" s="61">
        <v>0</v>
      </c>
      <c r="J105" s="102" t="e">
        <f t="shared" si="37"/>
        <v>#DIV/0!</v>
      </c>
      <c r="K105" s="61"/>
    </row>
    <row r="107" spans="1:11" ht="15" customHeight="1" x14ac:dyDescent="0.25">
      <c r="A107" s="106" t="str">
        <f>+SAŽETAK!A31</f>
        <v>KLASA: 007-04/26-01/03</v>
      </c>
      <c r="I107" s="149" t="str">
        <f>+SAŽETAK!I31</f>
        <v>Predsjednik Školskog odbora</v>
      </c>
      <c r="J107" s="149"/>
    </row>
    <row r="108" spans="1:11" x14ac:dyDescent="0.25">
      <c r="A108" s="105" t="str">
        <f>+SAŽETAK!A32</f>
        <v>UR.BROJ: 2168-22-26-07</v>
      </c>
      <c r="I108" s="107" t="str">
        <f>+SAŽETAK!I32</f>
        <v>Mauricio Smoković, dipl.iur.,v.r.</v>
      </c>
    </row>
    <row r="109" spans="1:11" ht="15" customHeight="1" x14ac:dyDescent="0.25">
      <c r="A109" s="108" t="str">
        <f>+SAŽETAK!A33</f>
        <v>Pula, 31. ožujka 2026.</v>
      </c>
    </row>
  </sheetData>
  <mergeCells count="8">
    <mergeCell ref="A1:K1"/>
    <mergeCell ref="A3:K3"/>
    <mergeCell ref="A4:K4"/>
    <mergeCell ref="I107:J107"/>
    <mergeCell ref="A6:E6"/>
    <mergeCell ref="A7:E7"/>
    <mergeCell ref="A41:E41"/>
    <mergeCell ref="A42:E42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opLeftCell="A37" zoomScale="130" zoomScaleNormal="130" workbookViewId="0">
      <selection activeCell="F44" sqref="F44"/>
    </sheetView>
  </sheetViews>
  <sheetFormatPr defaultRowHeight="15" x14ac:dyDescent="0.25"/>
  <cols>
    <col min="1" max="1" width="37.7109375" customWidth="1"/>
    <col min="2" max="5" width="25.28515625" customWidth="1"/>
    <col min="6" max="7" width="15.7109375" customWidth="1"/>
  </cols>
  <sheetData>
    <row r="1" spans="1:7" ht="18" x14ac:dyDescent="0.25">
      <c r="A1" s="14"/>
      <c r="B1" s="14"/>
      <c r="C1" s="14"/>
      <c r="D1" s="14"/>
      <c r="E1" s="3"/>
      <c r="F1" s="3"/>
      <c r="G1" s="3"/>
    </row>
    <row r="2" spans="1:7" ht="15.75" customHeight="1" x14ac:dyDescent="0.25">
      <c r="A2" s="159" t="s">
        <v>35</v>
      </c>
      <c r="B2" s="159"/>
      <c r="C2" s="159"/>
      <c r="D2" s="159"/>
      <c r="E2" s="159"/>
      <c r="F2" s="159"/>
      <c r="G2" s="159"/>
    </row>
    <row r="3" spans="1:7" ht="18" x14ac:dyDescent="0.25">
      <c r="A3" s="14"/>
      <c r="B3" s="14"/>
      <c r="C3" s="14"/>
      <c r="D3" s="14"/>
      <c r="E3" s="3"/>
      <c r="F3" s="3"/>
      <c r="G3" s="3"/>
    </row>
    <row r="4" spans="1:7" ht="25.5" x14ac:dyDescent="0.25">
      <c r="A4" s="30" t="s">
        <v>8</v>
      </c>
      <c r="B4" s="19" t="s">
        <v>292</v>
      </c>
      <c r="C4" s="1" t="s">
        <v>265</v>
      </c>
      <c r="D4" s="1" t="s">
        <v>266</v>
      </c>
      <c r="E4" s="19" t="s">
        <v>293</v>
      </c>
      <c r="F4" s="1" t="s">
        <v>17</v>
      </c>
      <c r="G4" s="1" t="s">
        <v>17</v>
      </c>
    </row>
    <row r="5" spans="1:7" x14ac:dyDescent="0.25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 t="s">
        <v>19</v>
      </c>
      <c r="G5" s="30" t="s">
        <v>209</v>
      </c>
    </row>
    <row r="6" spans="1:7" x14ac:dyDescent="0.25">
      <c r="A6" s="4" t="s">
        <v>34</v>
      </c>
      <c r="B6" s="76">
        <f>SUM(B7,B9,B11,B15,B24)</f>
        <v>1149780.6200000001</v>
      </c>
      <c r="C6" s="76">
        <f>SUM(C7,C9,C11,C15,C24)</f>
        <v>1225496</v>
      </c>
      <c r="D6" s="76">
        <f>SUM(D7,D9,D11,D15,D24)</f>
        <v>0</v>
      </c>
      <c r="E6" s="76">
        <f>SUM(E7,E9,E11,E15,E24)</f>
        <v>1215198.6299999999</v>
      </c>
      <c r="F6" s="63">
        <f>SUM(E6/B6*100)</f>
        <v>105.68960798800033</v>
      </c>
      <c r="G6" s="63">
        <f>SUM(E6/C6*100)</f>
        <v>99.159738587478046</v>
      </c>
    </row>
    <row r="7" spans="1:7" x14ac:dyDescent="0.25">
      <c r="A7" s="4" t="s">
        <v>32</v>
      </c>
      <c r="B7" s="77">
        <f t="shared" ref="B7:E7" si="0">SUM(B8)</f>
        <v>5809.7</v>
      </c>
      <c r="C7" s="77">
        <f t="shared" si="0"/>
        <v>54510.28</v>
      </c>
      <c r="D7" s="77">
        <f t="shared" si="0"/>
        <v>0</v>
      </c>
      <c r="E7" s="77">
        <f t="shared" si="0"/>
        <v>51189.13</v>
      </c>
      <c r="F7" s="63">
        <f t="shared" ref="F7:F47" si="1">SUM(E7/B7*100)</f>
        <v>881.09764703857343</v>
      </c>
      <c r="G7" s="63">
        <f t="shared" ref="G7:G47" si="2">SUM(E7/C7*100)</f>
        <v>93.907296018292328</v>
      </c>
    </row>
    <row r="8" spans="1:7" x14ac:dyDescent="0.25">
      <c r="A8" s="72" t="s">
        <v>173</v>
      </c>
      <c r="B8" s="60">
        <v>5809.7</v>
      </c>
      <c r="C8" s="60">
        <v>54510.28</v>
      </c>
      <c r="D8" s="60"/>
      <c r="E8" s="60">
        <v>51189.13</v>
      </c>
      <c r="F8" s="61">
        <f t="shared" si="1"/>
        <v>881.09764703857343</v>
      </c>
      <c r="G8" s="61">
        <f t="shared" si="2"/>
        <v>93.907296018292328</v>
      </c>
    </row>
    <row r="9" spans="1:7" x14ac:dyDescent="0.25">
      <c r="A9" s="73" t="s">
        <v>30</v>
      </c>
      <c r="B9" s="62">
        <f t="shared" ref="B9:E9" si="3">SUM(B10)</f>
        <v>4039.7</v>
      </c>
      <c r="C9" s="62">
        <f t="shared" si="3"/>
        <v>8714.98</v>
      </c>
      <c r="D9" s="62">
        <f t="shared" si="3"/>
        <v>0</v>
      </c>
      <c r="E9" s="62">
        <f t="shared" si="3"/>
        <v>25459.38</v>
      </c>
      <c r="F9" s="63">
        <f t="shared" si="1"/>
        <v>630.22947248558069</v>
      </c>
      <c r="G9" s="63">
        <f t="shared" si="2"/>
        <v>292.13354477003969</v>
      </c>
    </row>
    <row r="10" spans="1:7" x14ac:dyDescent="0.25">
      <c r="A10" s="10" t="s">
        <v>174</v>
      </c>
      <c r="B10" s="60">
        <v>4039.7</v>
      </c>
      <c r="C10" s="60">
        <v>8714.98</v>
      </c>
      <c r="D10" s="60"/>
      <c r="E10" s="60">
        <v>25459.38</v>
      </c>
      <c r="F10" s="61">
        <f t="shared" si="1"/>
        <v>630.22947248558069</v>
      </c>
      <c r="G10" s="61">
        <f t="shared" si="2"/>
        <v>292.13354477003969</v>
      </c>
    </row>
    <row r="11" spans="1:7" x14ac:dyDescent="0.25">
      <c r="A11" s="74" t="s">
        <v>175</v>
      </c>
      <c r="B11" s="78">
        <f>SUM(B12:B14)</f>
        <v>97646.099999999991</v>
      </c>
      <c r="C11" s="78">
        <f>SUM(C12:C14)</f>
        <v>95576.63</v>
      </c>
      <c r="D11" s="78">
        <f>SUM(D12:D14)</f>
        <v>0</v>
      </c>
      <c r="E11" s="78">
        <f>SUM(E12:E14)</f>
        <v>80311.399999999994</v>
      </c>
      <c r="F11" s="63">
        <f t="shared" si="1"/>
        <v>82.247422068060075</v>
      </c>
      <c r="G11" s="63">
        <f t="shared" si="2"/>
        <v>84.02828180905729</v>
      </c>
    </row>
    <row r="12" spans="1:7" ht="25.5" x14ac:dyDescent="0.25">
      <c r="A12" s="10" t="s">
        <v>176</v>
      </c>
      <c r="B12" s="79">
        <v>6348.48</v>
      </c>
      <c r="C12" s="79">
        <v>1100</v>
      </c>
      <c r="D12" s="79"/>
      <c r="E12" s="79">
        <v>505.2</v>
      </c>
      <c r="F12" s="61">
        <f t="shared" si="1"/>
        <v>7.9578103735067298</v>
      </c>
      <c r="G12" s="61">
        <f t="shared" si="2"/>
        <v>45.927272727272729</v>
      </c>
    </row>
    <row r="13" spans="1:7" ht="25.5" x14ac:dyDescent="0.25">
      <c r="A13" s="10" t="s">
        <v>177</v>
      </c>
      <c r="B13" s="79">
        <v>86865.12</v>
      </c>
      <c r="C13" s="79">
        <v>47657.52</v>
      </c>
      <c r="D13" s="79"/>
      <c r="E13" s="79">
        <v>79806.2</v>
      </c>
      <c r="F13" s="61">
        <f t="shared" si="1"/>
        <v>91.873700283842354</v>
      </c>
      <c r="G13" s="61">
        <f t="shared" si="2"/>
        <v>167.45772755275559</v>
      </c>
    </row>
    <row r="14" spans="1:7" ht="25.5" x14ac:dyDescent="0.25">
      <c r="A14" s="10" t="s">
        <v>207</v>
      </c>
      <c r="B14" s="79">
        <v>4432.5</v>
      </c>
      <c r="C14" s="79">
        <v>46819.11</v>
      </c>
      <c r="D14" s="79"/>
      <c r="E14" s="79">
        <v>0</v>
      </c>
      <c r="F14" s="61">
        <f t="shared" si="1"/>
        <v>0</v>
      </c>
      <c r="G14" s="61">
        <f t="shared" si="2"/>
        <v>0</v>
      </c>
    </row>
    <row r="15" spans="1:7" x14ac:dyDescent="0.25">
      <c r="A15" s="75" t="s">
        <v>179</v>
      </c>
      <c r="B15" s="78">
        <f>SUM(B16:B23)</f>
        <v>990815.31</v>
      </c>
      <c r="C15" s="78">
        <f>SUM(C16:C23)</f>
        <v>1065315.3</v>
      </c>
      <c r="D15" s="78">
        <f>SUM(D16:D23)</f>
        <v>0</v>
      </c>
      <c r="E15" s="78">
        <f>SUM(E16:E23)</f>
        <v>1056123.03</v>
      </c>
      <c r="F15" s="63">
        <f t="shared" si="1"/>
        <v>106.59131114960263</v>
      </c>
      <c r="G15" s="63">
        <f t="shared" si="2"/>
        <v>99.137131514022187</v>
      </c>
    </row>
    <row r="16" spans="1:7" x14ac:dyDescent="0.25">
      <c r="A16" s="72" t="s">
        <v>180</v>
      </c>
      <c r="B16" s="79">
        <v>0</v>
      </c>
      <c r="C16" s="79">
        <v>4230</v>
      </c>
      <c r="D16" s="79"/>
      <c r="E16" s="79">
        <v>0</v>
      </c>
      <c r="F16" s="61">
        <v>0</v>
      </c>
      <c r="G16" s="61">
        <f t="shared" ref="G16" si="4">SUM(E16/C16*100)</f>
        <v>0</v>
      </c>
    </row>
    <row r="17" spans="1:7" x14ac:dyDescent="0.25">
      <c r="A17" s="72" t="s">
        <v>217</v>
      </c>
      <c r="B17" s="79">
        <v>7524.54</v>
      </c>
      <c r="C17" s="79">
        <v>0</v>
      </c>
      <c r="D17" s="79"/>
      <c r="E17" s="79">
        <v>0</v>
      </c>
      <c r="F17" s="61">
        <f t="shared" ref="F17:F19" si="5">SUM(E17/B17*100)</f>
        <v>0</v>
      </c>
      <c r="G17" s="61">
        <v>0</v>
      </c>
    </row>
    <row r="18" spans="1:7" x14ac:dyDescent="0.25">
      <c r="A18" s="72" t="s">
        <v>218</v>
      </c>
      <c r="B18" s="79">
        <v>7180.6</v>
      </c>
      <c r="C18" s="79">
        <v>0</v>
      </c>
      <c r="D18" s="79"/>
      <c r="E18" s="79">
        <v>0</v>
      </c>
      <c r="F18" s="61">
        <f t="shared" si="5"/>
        <v>0</v>
      </c>
      <c r="G18" s="61">
        <v>0</v>
      </c>
    </row>
    <row r="19" spans="1:7" x14ac:dyDescent="0.25">
      <c r="A19" s="10" t="s">
        <v>181</v>
      </c>
      <c r="B19" s="90">
        <v>15000</v>
      </c>
      <c r="C19" s="90">
        <f>30000-30000</f>
        <v>0</v>
      </c>
      <c r="D19" s="90"/>
      <c r="E19" s="90">
        <v>0</v>
      </c>
      <c r="F19" s="61">
        <f t="shared" si="5"/>
        <v>0</v>
      </c>
      <c r="G19" s="61">
        <v>0</v>
      </c>
    </row>
    <row r="20" spans="1:7" ht="25.5" hidden="1" x14ac:dyDescent="0.25">
      <c r="A20" s="10" t="s">
        <v>182</v>
      </c>
      <c r="B20" s="90"/>
      <c r="C20" s="90"/>
      <c r="D20" s="90"/>
      <c r="E20" s="90"/>
      <c r="F20" s="61" t="e">
        <f t="shared" si="1"/>
        <v>#DIV/0!</v>
      </c>
      <c r="G20" s="61"/>
    </row>
    <row r="21" spans="1:7" ht="25.5" x14ac:dyDescent="0.25">
      <c r="A21" s="72" t="s">
        <v>183</v>
      </c>
      <c r="B21" s="91">
        <v>961105.9</v>
      </c>
      <c r="C21" s="91">
        <f>2086.9+169.4+640+1040780-100</f>
        <v>1043576.3</v>
      </c>
      <c r="D21" s="91"/>
      <c r="E21" s="91">
        <v>1038614.03</v>
      </c>
      <c r="F21" s="61">
        <f t="shared" si="1"/>
        <v>108.06447343627794</v>
      </c>
      <c r="G21" s="61">
        <f t="shared" si="2"/>
        <v>99.52449380078869</v>
      </c>
    </row>
    <row r="22" spans="1:7" ht="38.25" x14ac:dyDescent="0.25">
      <c r="A22" s="72" t="s">
        <v>184</v>
      </c>
      <c r="B22" s="91">
        <v>4.2699999999999996</v>
      </c>
      <c r="C22" s="91">
        <v>9</v>
      </c>
      <c r="D22" s="91"/>
      <c r="E22" s="91">
        <v>9</v>
      </c>
      <c r="F22" s="91">
        <f t="shared" si="1"/>
        <v>210.77283372365341</v>
      </c>
      <c r="G22" s="91">
        <f t="shared" ref="G22" si="6">SUM(E22/C22*100)</f>
        <v>100</v>
      </c>
    </row>
    <row r="23" spans="1:7" x14ac:dyDescent="0.25">
      <c r="A23" s="72" t="s">
        <v>268</v>
      </c>
      <c r="B23" s="91">
        <v>0</v>
      </c>
      <c r="C23" s="91">
        <v>17500</v>
      </c>
      <c r="D23" s="91"/>
      <c r="E23" s="91">
        <v>17500</v>
      </c>
      <c r="F23" s="91">
        <v>100</v>
      </c>
      <c r="G23" s="61">
        <f t="shared" si="2"/>
        <v>100</v>
      </c>
    </row>
    <row r="24" spans="1:7" x14ac:dyDescent="0.25">
      <c r="A24" s="75" t="s">
        <v>185</v>
      </c>
      <c r="B24" s="78">
        <f t="shared" ref="B24:E24" si="7">SUM(B25)</f>
        <v>51469.81</v>
      </c>
      <c r="C24" s="78">
        <f t="shared" si="7"/>
        <v>1378.81</v>
      </c>
      <c r="D24" s="78">
        <f t="shared" si="7"/>
        <v>0</v>
      </c>
      <c r="E24" s="78">
        <f t="shared" si="7"/>
        <v>2115.69</v>
      </c>
      <c r="F24" s="63">
        <f t="shared" si="1"/>
        <v>4.1105455800205988</v>
      </c>
      <c r="G24" s="63">
        <f t="shared" si="2"/>
        <v>153.44318651590865</v>
      </c>
    </row>
    <row r="25" spans="1:7" x14ac:dyDescent="0.25">
      <c r="A25" s="10" t="s">
        <v>186</v>
      </c>
      <c r="B25" s="79">
        <v>51469.81</v>
      </c>
      <c r="C25" s="79">
        <v>1378.81</v>
      </c>
      <c r="D25" s="79"/>
      <c r="E25" s="79">
        <v>2115.69</v>
      </c>
      <c r="F25" s="61">
        <f t="shared" si="1"/>
        <v>4.1105455800205988</v>
      </c>
      <c r="G25" s="61">
        <f t="shared" si="2"/>
        <v>153.44318651590865</v>
      </c>
    </row>
    <row r="26" spans="1:7" x14ac:dyDescent="0.25">
      <c r="A26" s="129"/>
      <c r="B26" s="130"/>
      <c r="C26" s="131"/>
      <c r="D26" s="131"/>
      <c r="E26" s="130"/>
      <c r="F26" s="132"/>
      <c r="G26" s="132"/>
    </row>
    <row r="27" spans="1:7" ht="15.75" customHeight="1" x14ac:dyDescent="0.25">
      <c r="A27" s="4" t="s">
        <v>33</v>
      </c>
      <c r="B27" s="80">
        <f>SUM(B28,B30,B32,B37,B46)</f>
        <v>1155448.4200000002</v>
      </c>
      <c r="C27" s="80">
        <f>SUM(C28,C30,C32,C37,C46)</f>
        <v>1279560.3400000001</v>
      </c>
      <c r="D27" s="80">
        <f>SUM(D28,D30,D32,D37,D46)</f>
        <v>0</v>
      </c>
      <c r="E27" s="80">
        <f>SUM(E28,E30,E32,E37,E46)</f>
        <v>1315060.0299999998</v>
      </c>
      <c r="F27" s="63">
        <f t="shared" si="1"/>
        <v>113.81382390050778</v>
      </c>
      <c r="G27" s="63">
        <f t="shared" si="2"/>
        <v>102.77436623270144</v>
      </c>
    </row>
    <row r="28" spans="1:7" ht="15.75" customHeight="1" x14ac:dyDescent="0.25">
      <c r="A28" s="73" t="s">
        <v>32</v>
      </c>
      <c r="B28" s="81">
        <f t="shared" ref="B28" si="8">SUM(B29)</f>
        <v>5809.7</v>
      </c>
      <c r="C28" s="81">
        <f>SUM(C29)</f>
        <v>54510.28</v>
      </c>
      <c r="D28" s="81">
        <f>SUM(D29)</f>
        <v>0</v>
      </c>
      <c r="E28" s="81">
        <f t="shared" ref="E28" si="9">SUM(E29)</f>
        <v>52967.02</v>
      </c>
      <c r="F28" s="63">
        <f t="shared" si="1"/>
        <v>911.6997435323683</v>
      </c>
      <c r="G28" s="63">
        <f t="shared" si="2"/>
        <v>97.168864294955</v>
      </c>
    </row>
    <row r="29" spans="1:7" x14ac:dyDescent="0.25">
      <c r="A29" s="72" t="s">
        <v>173</v>
      </c>
      <c r="B29" s="82">
        <v>5809.7</v>
      </c>
      <c r="C29" s="82">
        <v>54510.28</v>
      </c>
      <c r="D29" s="82"/>
      <c r="E29" s="82">
        <v>52967.02</v>
      </c>
      <c r="F29" s="61">
        <f t="shared" si="1"/>
        <v>911.6997435323683</v>
      </c>
      <c r="G29" s="61">
        <f t="shared" si="2"/>
        <v>97.168864294955</v>
      </c>
    </row>
    <row r="30" spans="1:7" x14ac:dyDescent="0.25">
      <c r="A30" s="73" t="s">
        <v>30</v>
      </c>
      <c r="B30" s="83">
        <f t="shared" ref="B30" si="10">SUM(B31)</f>
        <v>8162.99</v>
      </c>
      <c r="C30" s="83">
        <f>SUM(C31)</f>
        <v>22790.36</v>
      </c>
      <c r="D30" s="83">
        <f>SUM(D31)</f>
        <v>0</v>
      </c>
      <c r="E30" s="83">
        <f t="shared" ref="E30" si="11">SUM(E31)</f>
        <v>22054.87</v>
      </c>
      <c r="F30" s="63">
        <f t="shared" si="1"/>
        <v>270.18126936330924</v>
      </c>
      <c r="G30" s="63">
        <f t="shared" si="2"/>
        <v>96.772802184783373</v>
      </c>
    </row>
    <row r="31" spans="1:7" x14ac:dyDescent="0.25">
      <c r="A31" s="10" t="s">
        <v>174</v>
      </c>
      <c r="B31" s="82">
        <v>8162.99</v>
      </c>
      <c r="C31" s="82">
        <v>22790.36</v>
      </c>
      <c r="D31" s="82"/>
      <c r="E31" s="82">
        <v>22054.87</v>
      </c>
      <c r="F31" s="61">
        <f t="shared" si="1"/>
        <v>270.18126936330924</v>
      </c>
      <c r="G31" s="61">
        <f t="shared" si="2"/>
        <v>96.772802184783373</v>
      </c>
    </row>
    <row r="32" spans="1:7" x14ac:dyDescent="0.25">
      <c r="A32" s="74" t="s">
        <v>175</v>
      </c>
      <c r="B32" s="84">
        <f t="shared" ref="B32" si="12">SUM(B33:B36)</f>
        <v>89839.38</v>
      </c>
      <c r="C32" s="84">
        <f>SUM(C33:C36)</f>
        <v>105465.59</v>
      </c>
      <c r="D32" s="84">
        <f>SUM(D33:D36)</f>
        <v>0</v>
      </c>
      <c r="E32" s="84">
        <f t="shared" ref="E32" si="13">SUM(E33:E36)</f>
        <v>98340.06</v>
      </c>
      <c r="F32" s="63">
        <f t="shared" si="1"/>
        <v>109.46208667067827</v>
      </c>
      <c r="G32" s="63">
        <f t="shared" si="2"/>
        <v>93.243739498352014</v>
      </c>
    </row>
    <row r="33" spans="1:7" ht="25.5" x14ac:dyDescent="0.25">
      <c r="A33" s="10" t="s">
        <v>176</v>
      </c>
      <c r="B33" s="85">
        <v>3210.14</v>
      </c>
      <c r="C33" s="85">
        <v>10988.96</v>
      </c>
      <c r="D33" s="85"/>
      <c r="E33" s="85">
        <v>7000.76</v>
      </c>
      <c r="F33" s="61">
        <f t="shared" si="1"/>
        <v>218.08270044297134</v>
      </c>
      <c r="G33" s="61">
        <f t="shared" si="2"/>
        <v>63.707211601461836</v>
      </c>
    </row>
    <row r="34" spans="1:7" ht="25.5" x14ac:dyDescent="0.25">
      <c r="A34" s="10" t="s">
        <v>177</v>
      </c>
      <c r="B34" s="85">
        <v>82196.740000000005</v>
      </c>
      <c r="C34" s="85">
        <v>46219.11</v>
      </c>
      <c r="D34" s="85"/>
      <c r="E34" s="85">
        <v>91339.3</v>
      </c>
      <c r="F34" s="61">
        <f t="shared" si="1"/>
        <v>111.12277688871845</v>
      </c>
      <c r="G34" s="61">
        <f t="shared" si="2"/>
        <v>197.62236875612706</v>
      </c>
    </row>
    <row r="35" spans="1:7" ht="25.5" x14ac:dyDescent="0.25">
      <c r="A35" s="10" t="s">
        <v>207</v>
      </c>
      <c r="B35" s="85">
        <v>4432.5</v>
      </c>
      <c r="C35" s="85">
        <f>47657.52+600</f>
        <v>48257.52</v>
      </c>
      <c r="D35" s="85"/>
      <c r="E35" s="85">
        <v>0</v>
      </c>
      <c r="F35" s="61">
        <f t="shared" si="1"/>
        <v>0</v>
      </c>
      <c r="G35" s="61">
        <f t="shared" si="2"/>
        <v>0</v>
      </c>
    </row>
    <row r="36" spans="1:7" ht="25.5" hidden="1" x14ac:dyDescent="0.25">
      <c r="A36" s="10" t="s">
        <v>178</v>
      </c>
      <c r="B36" s="85"/>
      <c r="C36" s="85"/>
      <c r="D36" s="85"/>
      <c r="E36" s="85"/>
      <c r="F36" s="61" t="e">
        <f t="shared" si="1"/>
        <v>#DIV/0!</v>
      </c>
      <c r="G36" s="61"/>
    </row>
    <row r="37" spans="1:7" x14ac:dyDescent="0.25">
      <c r="A37" s="75" t="s">
        <v>179</v>
      </c>
      <c r="B37" s="84">
        <f>SUM(B38:B45)</f>
        <v>1000166.54</v>
      </c>
      <c r="C37" s="84">
        <f>SUM(C38:C45)</f>
        <v>1095415.3</v>
      </c>
      <c r="D37" s="84">
        <f>SUM(D38:D45)</f>
        <v>0</v>
      </c>
      <c r="E37" s="84">
        <f>SUM(E38:E45)</f>
        <v>1139652.3899999999</v>
      </c>
      <c r="F37" s="63">
        <f t="shared" si="1"/>
        <v>113.94626238946164</v>
      </c>
      <c r="G37" s="63">
        <f t="shared" si="2"/>
        <v>104.0383852589972</v>
      </c>
    </row>
    <row r="38" spans="1:7" x14ac:dyDescent="0.25">
      <c r="A38" s="72" t="s">
        <v>180</v>
      </c>
      <c r="B38" s="85">
        <v>0</v>
      </c>
      <c r="C38" s="85">
        <v>0</v>
      </c>
      <c r="D38" s="85"/>
      <c r="E38" s="85">
        <v>4984.38</v>
      </c>
      <c r="F38" s="61">
        <v>100</v>
      </c>
      <c r="G38" s="61">
        <v>100</v>
      </c>
    </row>
    <row r="39" spans="1:7" x14ac:dyDescent="0.25">
      <c r="A39" s="72" t="s">
        <v>217</v>
      </c>
      <c r="B39" s="79">
        <v>1607.39</v>
      </c>
      <c r="C39" s="79">
        <v>0</v>
      </c>
      <c r="D39" s="79"/>
      <c r="E39" s="79">
        <v>0</v>
      </c>
      <c r="F39" s="61">
        <f t="shared" si="1"/>
        <v>0</v>
      </c>
      <c r="G39" s="61">
        <v>0</v>
      </c>
    </row>
    <row r="40" spans="1:7" x14ac:dyDescent="0.25">
      <c r="A40" s="72" t="s">
        <v>218</v>
      </c>
      <c r="B40" s="79">
        <v>40240.980000000003</v>
      </c>
      <c r="C40" s="79">
        <v>4230</v>
      </c>
      <c r="D40" s="79"/>
      <c r="E40" s="79">
        <v>0</v>
      </c>
      <c r="F40" s="61">
        <f t="shared" si="1"/>
        <v>0</v>
      </c>
      <c r="G40" s="61">
        <f t="shared" si="2"/>
        <v>0</v>
      </c>
    </row>
    <row r="41" spans="1:7" x14ac:dyDescent="0.25">
      <c r="A41" s="10" t="s">
        <v>181</v>
      </c>
      <c r="B41" s="90">
        <v>0</v>
      </c>
      <c r="C41" s="90">
        <v>30000</v>
      </c>
      <c r="D41" s="90"/>
      <c r="E41" s="90">
        <v>0</v>
      </c>
      <c r="F41" s="61">
        <v>0</v>
      </c>
      <c r="G41" s="61">
        <f t="shared" si="2"/>
        <v>0</v>
      </c>
    </row>
    <row r="42" spans="1:7" ht="25.5" hidden="1" x14ac:dyDescent="0.25">
      <c r="A42" s="10" t="s">
        <v>182</v>
      </c>
      <c r="B42" s="90"/>
      <c r="C42" s="90"/>
      <c r="D42" s="90"/>
      <c r="E42" s="90"/>
      <c r="F42" s="61" t="e">
        <f t="shared" si="1"/>
        <v>#DIV/0!</v>
      </c>
      <c r="G42" s="61" t="e">
        <f t="shared" si="2"/>
        <v>#DIV/0!</v>
      </c>
    </row>
    <row r="43" spans="1:7" ht="25.5" x14ac:dyDescent="0.25">
      <c r="A43" s="72" t="s">
        <v>183</v>
      </c>
      <c r="B43" s="91">
        <v>958313.9</v>
      </c>
      <c r="C43" s="91">
        <f>1043685.3-9</f>
        <v>1043676.3</v>
      </c>
      <c r="D43" s="91"/>
      <c r="E43" s="91">
        <v>1122401.94</v>
      </c>
      <c r="F43" s="91">
        <f t="shared" si="1"/>
        <v>117.12257747696239</v>
      </c>
      <c r="G43" s="91">
        <f t="shared" si="2"/>
        <v>107.54310891221732</v>
      </c>
    </row>
    <row r="44" spans="1:7" ht="38.25" x14ac:dyDescent="0.25">
      <c r="A44" s="72" t="s">
        <v>184</v>
      </c>
      <c r="B44" s="91">
        <v>4.2699999999999996</v>
      </c>
      <c r="C44" s="91">
        <v>9</v>
      </c>
      <c r="D44" s="91"/>
      <c r="E44" s="91">
        <v>9</v>
      </c>
      <c r="F44" s="91">
        <f t="shared" si="1"/>
        <v>210.77283372365341</v>
      </c>
      <c r="G44" s="91">
        <f t="shared" si="2"/>
        <v>100</v>
      </c>
    </row>
    <row r="45" spans="1:7" x14ac:dyDescent="0.25">
      <c r="A45" s="72" t="s">
        <v>268</v>
      </c>
      <c r="B45" s="91">
        <v>0</v>
      </c>
      <c r="C45" s="91">
        <v>17500</v>
      </c>
      <c r="D45" s="91"/>
      <c r="E45" s="91">
        <v>12257.07</v>
      </c>
      <c r="F45" s="91">
        <v>100</v>
      </c>
      <c r="G45" s="61">
        <f t="shared" si="2"/>
        <v>70.040400000000005</v>
      </c>
    </row>
    <row r="46" spans="1:7" x14ac:dyDescent="0.25">
      <c r="A46" s="75" t="s">
        <v>185</v>
      </c>
      <c r="B46" s="84">
        <f t="shared" ref="B46" si="14">SUM(B47)</f>
        <v>51469.81</v>
      </c>
      <c r="C46" s="84">
        <f>SUM(C47)</f>
        <v>1378.81</v>
      </c>
      <c r="D46" s="84">
        <f>SUM(D47)</f>
        <v>0</v>
      </c>
      <c r="E46" s="84">
        <f t="shared" ref="E46" si="15">SUM(E47)</f>
        <v>2045.69</v>
      </c>
      <c r="F46" s="63">
        <f t="shared" si="1"/>
        <v>3.974543523669507</v>
      </c>
      <c r="G46" s="63">
        <f t="shared" si="2"/>
        <v>148.36634489160946</v>
      </c>
    </row>
    <row r="47" spans="1:7" x14ac:dyDescent="0.25">
      <c r="A47" s="10" t="s">
        <v>186</v>
      </c>
      <c r="B47" s="85">
        <v>51469.81</v>
      </c>
      <c r="C47" s="85">
        <v>1378.81</v>
      </c>
      <c r="D47" s="85"/>
      <c r="E47" s="85">
        <v>2045.69</v>
      </c>
      <c r="F47" s="61">
        <f t="shared" si="1"/>
        <v>3.974543523669507</v>
      </c>
      <c r="G47" s="61">
        <f t="shared" si="2"/>
        <v>148.36634489160946</v>
      </c>
    </row>
    <row r="49" spans="1:6" ht="15" customHeight="1" x14ac:dyDescent="0.25">
      <c r="A49" s="106" t="str">
        <f>+SAŽETAK!A31</f>
        <v>KLASA: 007-04/26-01/03</v>
      </c>
      <c r="E49" s="149" t="str">
        <f>+SAŽETAK!I31</f>
        <v>Predsjednik Školskog odbora</v>
      </c>
      <c r="F49" s="149"/>
    </row>
    <row r="50" spans="1:6" x14ac:dyDescent="0.25">
      <c r="A50" s="109" t="str">
        <f>+SAŽETAK!A32</f>
        <v>UR.BROJ: 2168-22-26-07</v>
      </c>
      <c r="E50" s="149" t="str">
        <f>+SAŽETAK!I32</f>
        <v>Mauricio Smoković, dipl.iur.,v.r.</v>
      </c>
      <c r="F50" s="149"/>
    </row>
    <row r="51" spans="1:6" ht="15" customHeight="1" x14ac:dyDescent="0.25">
      <c r="A51" s="109" t="str">
        <f>+SAŽETAK!A33</f>
        <v>Pula, 31. ožujka 2026.</v>
      </c>
    </row>
  </sheetData>
  <mergeCells count="3">
    <mergeCell ref="A2:G2"/>
    <mergeCell ref="E49:F49"/>
    <mergeCell ref="E50:F50"/>
  </mergeCells>
  <pageMargins left="0.7" right="0.7" top="0.75" bottom="0.75" header="0.3" footer="0.3"/>
  <pageSetup paperSize="9" scale="77" fitToHeight="0" orientation="landscape" r:id="rId1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workbookViewId="0">
      <selection activeCell="E10" sqref="E10"/>
    </sheetView>
  </sheetViews>
  <sheetFormatPr defaultRowHeight="15" x14ac:dyDescent="0.25"/>
  <cols>
    <col min="1" max="1" width="37.7109375" customWidth="1"/>
    <col min="2" max="5" width="25.28515625" customWidth="1"/>
    <col min="6" max="7" width="15.7109375" customWidth="1"/>
  </cols>
  <sheetData>
    <row r="1" spans="1:7" ht="18" x14ac:dyDescent="0.25">
      <c r="A1" s="14"/>
      <c r="B1" s="14"/>
      <c r="C1" s="14"/>
      <c r="D1" s="14"/>
      <c r="E1" s="3"/>
      <c r="F1" s="3"/>
      <c r="G1" s="3"/>
    </row>
    <row r="2" spans="1:7" ht="15.75" customHeight="1" x14ac:dyDescent="0.25">
      <c r="A2" s="159" t="s">
        <v>44</v>
      </c>
      <c r="B2" s="159"/>
      <c r="C2" s="159"/>
      <c r="D2" s="159"/>
      <c r="E2" s="159"/>
      <c r="F2" s="159"/>
      <c r="G2" s="159"/>
    </row>
    <row r="3" spans="1:7" ht="18" x14ac:dyDescent="0.25">
      <c r="A3" s="14"/>
      <c r="B3" s="14"/>
      <c r="C3" s="14"/>
      <c r="D3" s="14"/>
      <c r="E3" s="3"/>
      <c r="F3" s="3"/>
      <c r="G3" s="3"/>
    </row>
    <row r="4" spans="1:7" ht="25.5" x14ac:dyDescent="0.25">
      <c r="A4" s="30" t="s">
        <v>8</v>
      </c>
      <c r="B4" s="19" t="s">
        <v>292</v>
      </c>
      <c r="C4" s="1" t="s">
        <v>265</v>
      </c>
      <c r="D4" s="1" t="s">
        <v>266</v>
      </c>
      <c r="E4" s="19" t="s">
        <v>293</v>
      </c>
      <c r="F4" s="1" t="s">
        <v>17</v>
      </c>
      <c r="G4" s="1" t="s">
        <v>17</v>
      </c>
    </row>
    <row r="5" spans="1:7" x14ac:dyDescent="0.25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 t="s">
        <v>19</v>
      </c>
      <c r="G5" s="30" t="s">
        <v>209</v>
      </c>
    </row>
    <row r="6" spans="1:7" ht="15.75" customHeight="1" x14ac:dyDescent="0.25">
      <c r="A6" s="74" t="s">
        <v>9</v>
      </c>
      <c r="B6" s="78">
        <f t="shared" ref="B6:E7" si="0">+B7</f>
        <v>1155448.42</v>
      </c>
      <c r="C6" s="78">
        <f t="shared" si="0"/>
        <v>1279560.3400000001</v>
      </c>
      <c r="D6" s="78">
        <f t="shared" si="0"/>
        <v>0</v>
      </c>
      <c r="E6" s="78">
        <f t="shared" si="0"/>
        <v>1315060.03</v>
      </c>
      <c r="F6" s="104">
        <f>SUM(E6/B6*100)</f>
        <v>113.81382390050783</v>
      </c>
      <c r="G6" s="104">
        <f>SUM(E6/C6*100)</f>
        <v>102.77436623270147</v>
      </c>
    </row>
    <row r="7" spans="1:7" ht="15.75" customHeight="1" x14ac:dyDescent="0.25">
      <c r="A7" s="74" t="s">
        <v>187</v>
      </c>
      <c r="B7" s="78">
        <f t="shared" si="0"/>
        <v>1155448.42</v>
      </c>
      <c r="C7" s="78">
        <f t="shared" si="0"/>
        <v>1279560.3400000001</v>
      </c>
      <c r="D7" s="78">
        <f t="shared" si="0"/>
        <v>0</v>
      </c>
      <c r="E7" s="78">
        <f t="shared" si="0"/>
        <v>1315060.03</v>
      </c>
      <c r="F7" s="104">
        <f t="shared" ref="F7:F9" si="1">SUM(E7/B7*100)</f>
        <v>113.81382390050783</v>
      </c>
      <c r="G7" s="104">
        <f t="shared" ref="G7:G9" si="2">SUM(E7/C7*100)</f>
        <v>102.77436623270147</v>
      </c>
    </row>
    <row r="8" spans="1:7" x14ac:dyDescent="0.25">
      <c r="A8" s="10" t="s">
        <v>188</v>
      </c>
      <c r="B8" s="79">
        <f t="shared" ref="B8:E8" si="3">+B9</f>
        <v>1155448.42</v>
      </c>
      <c r="C8" s="79">
        <f t="shared" si="3"/>
        <v>1279560.3400000001</v>
      </c>
      <c r="D8" s="79">
        <f t="shared" si="3"/>
        <v>0</v>
      </c>
      <c r="E8" s="79">
        <f t="shared" si="3"/>
        <v>1315060.03</v>
      </c>
      <c r="F8" s="103">
        <f t="shared" si="1"/>
        <v>113.81382390050783</v>
      </c>
      <c r="G8" s="103">
        <f t="shared" si="2"/>
        <v>102.77436623270147</v>
      </c>
    </row>
    <row r="9" spans="1:7" x14ac:dyDescent="0.25">
      <c r="A9" s="9" t="s">
        <v>189</v>
      </c>
      <c r="B9" s="103">
        <v>1155448.42</v>
      </c>
      <c r="C9" s="82">
        <v>1279560.3400000001</v>
      </c>
      <c r="D9" s="82">
        <v>0</v>
      </c>
      <c r="E9" s="103">
        <v>1315060.03</v>
      </c>
      <c r="F9" s="103">
        <f t="shared" si="1"/>
        <v>113.81382390050783</v>
      </c>
      <c r="G9" s="103">
        <f t="shared" si="2"/>
        <v>102.77436623270147</v>
      </c>
    </row>
    <row r="11" spans="1:7" ht="15" customHeight="1" x14ac:dyDescent="0.25">
      <c r="A11" s="106" t="str">
        <f>+SAŽETAK!A31</f>
        <v>KLASA: 007-04/26-01/03</v>
      </c>
      <c r="E11" s="149" t="str">
        <f>+SAŽETAK!I31</f>
        <v>Predsjednik Školskog odbora</v>
      </c>
      <c r="F11" s="149"/>
    </row>
    <row r="12" spans="1:7" x14ac:dyDescent="0.25">
      <c r="A12" s="109" t="str">
        <f>+SAŽETAK!A32</f>
        <v>UR.BROJ: 2168-22-26-07</v>
      </c>
      <c r="E12" s="149" t="str">
        <f>+SAŽETAK!I32</f>
        <v>Mauricio Smoković, dipl.iur.,v.r.</v>
      </c>
      <c r="F12" s="149"/>
    </row>
    <row r="13" spans="1:7" ht="15" customHeight="1" x14ac:dyDescent="0.25">
      <c r="A13" s="109" t="str">
        <f>+SAŽETAK!A33</f>
        <v>Pula, 31. ožujka 2026.</v>
      </c>
    </row>
  </sheetData>
  <mergeCells count="3">
    <mergeCell ref="A2:G2"/>
    <mergeCell ref="E11:F11"/>
    <mergeCell ref="E12:F12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selection activeCell="F5" sqref="F5:I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42578125" customWidth="1"/>
    <col min="4" max="4" width="5.42578125" bestFit="1" customWidth="1"/>
    <col min="5" max="9" width="25.28515625" customWidth="1"/>
    <col min="10" max="11" width="15.7109375" customWidth="1"/>
  </cols>
  <sheetData>
    <row r="1" spans="1:11" ht="18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8" customHeight="1" x14ac:dyDescent="0.25">
      <c r="A2" s="159" t="s">
        <v>58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1" ht="15.75" customHeight="1" x14ac:dyDescent="0.25">
      <c r="A3" s="159" t="s">
        <v>36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1:11" ht="18" x14ac:dyDescent="0.25">
      <c r="A4" s="14"/>
      <c r="B4" s="14"/>
      <c r="C4" s="14"/>
      <c r="D4" s="14"/>
      <c r="E4" s="14"/>
      <c r="F4" s="14"/>
      <c r="G4" s="14"/>
      <c r="H4" s="14"/>
      <c r="I4" s="3"/>
      <c r="J4" s="3"/>
      <c r="K4" s="3"/>
    </row>
    <row r="5" spans="1:11" ht="25.5" customHeight="1" x14ac:dyDescent="0.25">
      <c r="A5" s="160" t="s">
        <v>8</v>
      </c>
      <c r="B5" s="161"/>
      <c r="C5" s="161"/>
      <c r="D5" s="161"/>
      <c r="E5" s="162"/>
      <c r="F5" s="19" t="s">
        <v>292</v>
      </c>
      <c r="G5" s="1" t="s">
        <v>265</v>
      </c>
      <c r="H5" s="1" t="s">
        <v>266</v>
      </c>
      <c r="I5" s="19" t="s">
        <v>293</v>
      </c>
      <c r="J5" s="1" t="s">
        <v>17</v>
      </c>
      <c r="K5" s="1" t="s">
        <v>17</v>
      </c>
    </row>
    <row r="6" spans="1:11" x14ac:dyDescent="0.25">
      <c r="A6" s="160">
        <v>1</v>
      </c>
      <c r="B6" s="161"/>
      <c r="C6" s="161"/>
      <c r="D6" s="161"/>
      <c r="E6" s="162"/>
      <c r="F6" s="30">
        <v>2</v>
      </c>
      <c r="G6" s="30">
        <v>3</v>
      </c>
      <c r="H6" s="30">
        <v>4</v>
      </c>
      <c r="I6" s="30">
        <v>5</v>
      </c>
      <c r="J6" s="30" t="s">
        <v>19</v>
      </c>
      <c r="K6" s="30" t="s">
        <v>209</v>
      </c>
    </row>
    <row r="7" spans="1:11" ht="25.5" x14ac:dyDescent="0.25">
      <c r="A7" s="4">
        <v>8</v>
      </c>
      <c r="B7" s="4"/>
      <c r="C7" s="4"/>
      <c r="D7" s="4"/>
      <c r="E7" s="4" t="s">
        <v>10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</row>
    <row r="8" spans="1:11" x14ac:dyDescent="0.25">
      <c r="A8" s="4"/>
      <c r="B8" s="8">
        <v>84</v>
      </c>
      <c r="C8" s="8"/>
      <c r="D8" s="8"/>
      <c r="E8" s="8" t="s">
        <v>15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</row>
    <row r="9" spans="1:11" ht="51" x14ac:dyDescent="0.25">
      <c r="A9" s="5"/>
      <c r="B9" s="5"/>
      <c r="C9" s="5">
        <v>841</v>
      </c>
      <c r="D9" s="5"/>
      <c r="E9" s="24" t="s">
        <v>37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</row>
    <row r="10" spans="1:11" ht="25.5" x14ac:dyDescent="0.25">
      <c r="A10" s="5"/>
      <c r="B10" s="5"/>
      <c r="C10" s="5"/>
      <c r="D10" s="5">
        <v>8413</v>
      </c>
      <c r="E10" s="24" t="s">
        <v>38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</row>
    <row r="11" spans="1:11" ht="25.5" x14ac:dyDescent="0.25">
      <c r="A11" s="6">
        <v>5</v>
      </c>
      <c r="B11" s="7"/>
      <c r="C11" s="7"/>
      <c r="D11" s="7"/>
      <c r="E11" s="16" t="s">
        <v>11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</row>
    <row r="12" spans="1:11" ht="25.5" x14ac:dyDescent="0.25">
      <c r="A12" s="8"/>
      <c r="B12" s="8">
        <v>54</v>
      </c>
      <c r="C12" s="8"/>
      <c r="D12" s="8"/>
      <c r="E12" s="17" t="s">
        <v>16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</row>
    <row r="13" spans="1:11" ht="63.75" x14ac:dyDescent="0.25">
      <c r="A13" s="8"/>
      <c r="B13" s="8"/>
      <c r="C13" s="8">
        <v>541</v>
      </c>
      <c r="D13" s="24"/>
      <c r="E13" s="24" t="s">
        <v>39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</row>
    <row r="14" spans="1:11" ht="38.25" x14ac:dyDescent="0.25">
      <c r="A14" s="8"/>
      <c r="B14" s="8"/>
      <c r="C14" s="8"/>
      <c r="D14" s="24">
        <v>5413</v>
      </c>
      <c r="E14" s="24" t="s">
        <v>40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</row>
    <row r="16" spans="1:11" ht="15" customHeight="1" x14ac:dyDescent="0.25">
      <c r="A16" s="109" t="str">
        <f>+SAŽETAK!A31</f>
        <v>KLASA: 007-04/26-01/03</v>
      </c>
      <c r="I16" s="149" t="str">
        <f>+SAŽETAK!I31</f>
        <v>Predsjednik Školskog odbora</v>
      </c>
      <c r="J16" s="149"/>
    </row>
    <row r="17" spans="1:10" ht="15" customHeight="1" x14ac:dyDescent="0.25">
      <c r="A17" s="109" t="str">
        <f>+SAŽETAK!A32</f>
        <v>UR.BROJ: 2168-22-26-07</v>
      </c>
      <c r="I17" s="149" t="str">
        <f>+SAŽETAK!I32</f>
        <v>Mauricio Smoković, dipl.iur.,v.r.</v>
      </c>
      <c r="J17" s="149"/>
    </row>
    <row r="18" spans="1:10" ht="15" customHeight="1" x14ac:dyDescent="0.25">
      <c r="A18" s="109" t="str">
        <f>+SAŽETAK!A33</f>
        <v>Pula, 31. ožujka 2026.</v>
      </c>
    </row>
  </sheetData>
  <mergeCells count="6">
    <mergeCell ref="I17:J17"/>
    <mergeCell ref="A5:E5"/>
    <mergeCell ref="A2:K2"/>
    <mergeCell ref="A3:K3"/>
    <mergeCell ref="A6:E6"/>
    <mergeCell ref="I16:J16"/>
  </mergeCells>
  <pageMargins left="0.7" right="0.7" top="0.75" bottom="0.75" header="0.3" footer="0.3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B4" sqref="B4:E4"/>
    </sheetView>
  </sheetViews>
  <sheetFormatPr defaultRowHeight="15" x14ac:dyDescent="0.25"/>
  <cols>
    <col min="1" max="1" width="37.7109375" customWidth="1"/>
    <col min="2" max="5" width="25.28515625" customWidth="1"/>
    <col min="6" max="7" width="15.7109375" customWidth="1"/>
  </cols>
  <sheetData>
    <row r="1" spans="1:7" ht="18" x14ac:dyDescent="0.25">
      <c r="A1" s="14"/>
      <c r="B1" s="14"/>
      <c r="C1" s="14"/>
      <c r="D1" s="14"/>
      <c r="E1" s="3"/>
      <c r="F1" s="3"/>
      <c r="G1" s="3"/>
    </row>
    <row r="2" spans="1:7" ht="15.75" customHeight="1" x14ac:dyDescent="0.25">
      <c r="A2" s="159" t="s">
        <v>41</v>
      </c>
      <c r="B2" s="159"/>
      <c r="C2" s="159"/>
      <c r="D2" s="159"/>
      <c r="E2" s="159"/>
      <c r="F2" s="159"/>
      <c r="G2" s="159"/>
    </row>
    <row r="3" spans="1:7" ht="18" x14ac:dyDescent="0.25">
      <c r="A3" s="14"/>
      <c r="B3" s="14"/>
      <c r="C3" s="14"/>
      <c r="D3" s="14"/>
      <c r="E3" s="3"/>
      <c r="F3" s="3"/>
      <c r="G3" s="3"/>
    </row>
    <row r="4" spans="1:7" ht="25.5" x14ac:dyDescent="0.25">
      <c r="A4" s="30" t="s">
        <v>8</v>
      </c>
      <c r="B4" s="19" t="s">
        <v>292</v>
      </c>
      <c r="C4" s="1" t="s">
        <v>265</v>
      </c>
      <c r="D4" s="1" t="s">
        <v>266</v>
      </c>
      <c r="E4" s="19" t="s">
        <v>293</v>
      </c>
      <c r="F4" s="1" t="s">
        <v>17</v>
      </c>
      <c r="G4" s="1" t="s">
        <v>17</v>
      </c>
    </row>
    <row r="5" spans="1:7" x14ac:dyDescent="0.25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 t="s">
        <v>19</v>
      </c>
      <c r="G5" s="30" t="s">
        <v>209</v>
      </c>
    </row>
    <row r="6" spans="1:7" x14ac:dyDescent="0.25">
      <c r="A6" s="4" t="s">
        <v>42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  <c r="G6" s="60">
        <v>0</v>
      </c>
    </row>
    <row r="7" spans="1:7" x14ac:dyDescent="0.25">
      <c r="A7" s="4" t="s">
        <v>32</v>
      </c>
      <c r="B7" s="60">
        <v>0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</row>
    <row r="8" spans="1:7" x14ac:dyDescent="0.25">
      <c r="A8" s="26" t="s">
        <v>31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4" t="s">
        <v>30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25" t="s">
        <v>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25"/>
      <c r="B11" s="60"/>
      <c r="C11" s="60"/>
      <c r="D11" s="60"/>
      <c r="E11" s="61"/>
      <c r="F11" s="23"/>
      <c r="G11" s="23"/>
    </row>
    <row r="12" spans="1:7" ht="15.75" customHeight="1" x14ac:dyDescent="0.25">
      <c r="A12" s="4" t="s">
        <v>43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ht="15.75" customHeight="1" x14ac:dyDescent="0.25">
      <c r="A13" s="4" t="s">
        <v>32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26" t="s">
        <v>31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4" t="s">
        <v>30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25" t="s">
        <v>29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8" spans="1:6" ht="15" customHeight="1" x14ac:dyDescent="0.25">
      <c r="A18" s="106" t="str">
        <f>+SAŽETAK!A31</f>
        <v>KLASA: 007-04/26-01/03</v>
      </c>
      <c r="E18" s="149" t="str">
        <f>+SAŽETAK!I31</f>
        <v>Predsjednik Školskog odbora</v>
      </c>
      <c r="F18" s="149"/>
    </row>
    <row r="19" spans="1:6" x14ac:dyDescent="0.25">
      <c r="A19" s="109" t="str">
        <f>+SAŽETAK!A32</f>
        <v>UR.BROJ: 2168-22-26-07</v>
      </c>
      <c r="E19" s="149" t="str">
        <f>+SAŽETAK!I32</f>
        <v>Mauricio Smoković, dipl.iur.,v.r.</v>
      </c>
      <c r="F19" s="149"/>
    </row>
    <row r="20" spans="1:6" ht="15" customHeight="1" x14ac:dyDescent="0.25">
      <c r="A20" s="109" t="str">
        <f>+SAŽETAK!A33</f>
        <v>Pula, 31. ožujka 2026.</v>
      </c>
      <c r="E20" s="149"/>
      <c r="F20" s="149"/>
    </row>
  </sheetData>
  <mergeCells count="4">
    <mergeCell ref="A2:G2"/>
    <mergeCell ref="E18:F18"/>
    <mergeCell ref="E19:F19"/>
    <mergeCell ref="E20:F20"/>
  </mergeCells>
  <pageMargins left="0.7" right="0.7" top="0.75" bottom="0.75" header="0.3" footer="0.3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topLeftCell="A61" zoomScale="110" zoomScaleNormal="110" workbookViewId="0">
      <selection activeCell="F15" sqref="F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1.140625" customWidth="1"/>
    <col min="4" max="4" width="68.42578125" style="94" customWidth="1"/>
    <col min="5" max="5" width="21.42578125" customWidth="1"/>
    <col min="6" max="6" width="18.7109375" bestFit="1" customWidth="1"/>
    <col min="7" max="7" width="24.28515625" bestFit="1" customWidth="1"/>
    <col min="8" max="8" width="13" customWidth="1"/>
  </cols>
  <sheetData>
    <row r="1" spans="1:8" ht="18" x14ac:dyDescent="0.25">
      <c r="A1" s="2"/>
      <c r="B1" s="2"/>
      <c r="C1" s="2"/>
      <c r="D1" s="14"/>
      <c r="E1" s="2"/>
      <c r="F1" s="2"/>
      <c r="G1" s="2"/>
      <c r="H1" s="3"/>
    </row>
    <row r="2" spans="1:8" ht="15.75" x14ac:dyDescent="0.25">
      <c r="A2" s="159" t="s">
        <v>12</v>
      </c>
      <c r="B2" s="176"/>
      <c r="C2" s="176"/>
      <c r="D2" s="176"/>
      <c r="E2" s="176"/>
      <c r="F2" s="176"/>
      <c r="G2" s="176"/>
      <c r="H2" s="176"/>
    </row>
    <row r="3" spans="1:8" ht="18" x14ac:dyDescent="0.25">
      <c r="A3" s="2"/>
      <c r="B3" s="2"/>
      <c r="C3" s="2"/>
      <c r="D3" s="14"/>
      <c r="E3" s="2"/>
      <c r="F3" s="2"/>
      <c r="G3" s="2"/>
      <c r="H3" s="3"/>
    </row>
    <row r="4" spans="1:8" ht="15.75" x14ac:dyDescent="0.25">
      <c r="A4" s="177" t="s">
        <v>59</v>
      </c>
      <c r="B4" s="177"/>
      <c r="C4" s="177"/>
      <c r="D4" s="177"/>
      <c r="E4" s="177"/>
      <c r="F4" s="177"/>
      <c r="G4" s="177"/>
      <c r="H4" s="177"/>
    </row>
    <row r="5" spans="1:8" ht="18" x14ac:dyDescent="0.25">
      <c r="A5" s="14"/>
      <c r="B5" s="14"/>
      <c r="C5" s="14"/>
      <c r="D5" s="14"/>
      <c r="E5" s="14"/>
      <c r="F5" s="14"/>
      <c r="G5" s="124"/>
      <c r="H5" s="3"/>
    </row>
    <row r="6" spans="1:8" ht="25.5" x14ac:dyDescent="0.25">
      <c r="A6" s="160" t="s">
        <v>8</v>
      </c>
      <c r="B6" s="161"/>
      <c r="C6" s="161"/>
      <c r="D6" s="162"/>
      <c r="E6" s="30" t="s">
        <v>265</v>
      </c>
      <c r="F6" s="30" t="s">
        <v>266</v>
      </c>
      <c r="G6" s="114" t="s">
        <v>293</v>
      </c>
      <c r="H6" s="30" t="s">
        <v>45</v>
      </c>
    </row>
    <row r="7" spans="1:8" s="31" customFormat="1" x14ac:dyDescent="0.25">
      <c r="A7" s="178">
        <v>17249</v>
      </c>
      <c r="B7" s="179"/>
      <c r="C7" s="180"/>
      <c r="D7" s="71" t="s">
        <v>219</v>
      </c>
      <c r="E7" s="97">
        <f>+E8+E87+E123+E142+E151+E168+E179</f>
        <v>1279560.3400000001</v>
      </c>
      <c r="F7" s="97"/>
      <c r="G7" s="97">
        <f>+G8+G87+G123+G142+G151+G168+G179</f>
        <v>1315060.0299999998</v>
      </c>
      <c r="H7" s="98">
        <f>SUM(G7/E7*100)</f>
        <v>102.77436623270144</v>
      </c>
    </row>
    <row r="8" spans="1:8" s="53" customFormat="1" x14ac:dyDescent="0.25">
      <c r="A8" s="170" t="s">
        <v>220</v>
      </c>
      <c r="B8" s="171"/>
      <c r="C8" s="172"/>
      <c r="D8" s="121" t="s">
        <v>190</v>
      </c>
      <c r="E8" s="122">
        <f>SUM(E9,E33,E40,E79)</f>
        <v>1158794.3999999999</v>
      </c>
      <c r="F8" s="122"/>
      <c r="G8" s="122">
        <f>SUM(G9,G33,G40,G79)</f>
        <v>1231685.32</v>
      </c>
      <c r="H8" s="123">
        <f t="shared" ref="H8:H11" si="0">SUM(G8/E8*100)</f>
        <v>106.29023750891444</v>
      </c>
    </row>
    <row r="9" spans="1:8" s="53" customFormat="1" x14ac:dyDescent="0.25">
      <c r="A9" s="164" t="s">
        <v>221</v>
      </c>
      <c r="B9" s="165"/>
      <c r="C9" s="166"/>
      <c r="D9" s="86" t="s">
        <v>191</v>
      </c>
      <c r="E9" s="99">
        <f>SUM(E11,E31)</f>
        <v>46819.11</v>
      </c>
      <c r="F9" s="99"/>
      <c r="G9" s="99">
        <f>SUM(G11,G31)</f>
        <v>46404.289999999986</v>
      </c>
      <c r="H9" s="100">
        <f t="shared" si="0"/>
        <v>99.113994264307863</v>
      </c>
    </row>
    <row r="10" spans="1:8" s="53" customFormat="1" x14ac:dyDescent="0.25">
      <c r="A10" s="167" t="s">
        <v>223</v>
      </c>
      <c r="B10" s="168"/>
      <c r="C10" s="169"/>
      <c r="D10" s="87" t="s">
        <v>224</v>
      </c>
      <c r="E10" s="99">
        <f>SUM(E11,E31)</f>
        <v>46819.11</v>
      </c>
      <c r="F10" s="99"/>
      <c r="G10" s="99">
        <f>SUM(G11,G31)</f>
        <v>46404.289999999986</v>
      </c>
      <c r="H10" s="100">
        <f t="shared" si="0"/>
        <v>99.113994264307863</v>
      </c>
    </row>
    <row r="11" spans="1:8" s="53" customFormat="1" x14ac:dyDescent="0.25">
      <c r="A11" s="54"/>
      <c r="B11" s="55">
        <v>32</v>
      </c>
      <c r="C11" s="56"/>
      <c r="D11" s="92" t="s">
        <v>136</v>
      </c>
      <c r="E11" s="99">
        <v>46219.11</v>
      </c>
      <c r="F11" s="100"/>
      <c r="G11" s="100">
        <f>SUM(G12:G30)</f>
        <v>45802.179999999986</v>
      </c>
      <c r="H11" s="100">
        <f t="shared" si="0"/>
        <v>99.097927242649163</v>
      </c>
    </row>
    <row r="12" spans="1:8" s="31" customFormat="1" x14ac:dyDescent="0.25">
      <c r="A12" s="173">
        <v>3211</v>
      </c>
      <c r="B12" s="174"/>
      <c r="C12" s="175"/>
      <c r="D12" s="93" t="s">
        <v>137</v>
      </c>
      <c r="E12" s="97"/>
      <c r="F12" s="98"/>
      <c r="G12" s="98">
        <f>1010.82+90.12+2479.62+146.07</f>
        <v>3726.63</v>
      </c>
      <c r="H12" s="95"/>
    </row>
    <row r="13" spans="1:8" s="31" customFormat="1" x14ac:dyDescent="0.25">
      <c r="A13" s="173">
        <v>3213</v>
      </c>
      <c r="B13" s="174"/>
      <c r="C13" s="175"/>
      <c r="D13" s="93" t="s">
        <v>138</v>
      </c>
      <c r="E13" s="97"/>
      <c r="F13" s="98"/>
      <c r="G13" s="98">
        <v>250</v>
      </c>
      <c r="H13" s="95"/>
    </row>
    <row r="14" spans="1:8" s="31" customFormat="1" hidden="1" x14ac:dyDescent="0.25">
      <c r="A14" s="173">
        <v>3214</v>
      </c>
      <c r="B14" s="174"/>
      <c r="C14" s="175"/>
      <c r="D14" s="93" t="s">
        <v>262</v>
      </c>
      <c r="E14" s="97"/>
      <c r="F14" s="98"/>
      <c r="G14" s="98">
        <v>0</v>
      </c>
      <c r="H14" s="95"/>
    </row>
    <row r="15" spans="1:8" s="31" customFormat="1" x14ac:dyDescent="0.25">
      <c r="A15" s="173">
        <v>3221</v>
      </c>
      <c r="B15" s="174"/>
      <c r="C15" s="175"/>
      <c r="D15" s="93" t="s">
        <v>139</v>
      </c>
      <c r="E15" s="97"/>
      <c r="F15" s="98"/>
      <c r="G15" s="98">
        <f>7207.71+795.51+2952.07+2599.56+4144.95</f>
        <v>17699.8</v>
      </c>
      <c r="H15" s="95"/>
    </row>
    <row r="16" spans="1:8" s="31" customFormat="1" x14ac:dyDescent="0.25">
      <c r="A16" s="173">
        <v>3224</v>
      </c>
      <c r="B16" s="174"/>
      <c r="C16" s="175"/>
      <c r="D16" s="93" t="s">
        <v>140</v>
      </c>
      <c r="E16" s="97"/>
      <c r="F16" s="98"/>
      <c r="G16" s="98">
        <v>2904.03</v>
      </c>
      <c r="H16" s="95"/>
    </row>
    <row r="17" spans="1:8" s="31" customFormat="1" x14ac:dyDescent="0.25">
      <c r="A17" s="173">
        <v>3225</v>
      </c>
      <c r="B17" s="174"/>
      <c r="C17" s="175"/>
      <c r="D17" s="93" t="s">
        <v>141</v>
      </c>
      <c r="E17" s="97"/>
      <c r="F17" s="98"/>
      <c r="G17" s="98">
        <v>1049.19</v>
      </c>
      <c r="H17" s="95"/>
    </row>
    <row r="18" spans="1:8" s="31" customFormat="1" x14ac:dyDescent="0.25">
      <c r="A18" s="173">
        <v>3227</v>
      </c>
      <c r="B18" s="174"/>
      <c r="C18" s="175"/>
      <c r="D18" s="93" t="s">
        <v>142</v>
      </c>
      <c r="E18" s="97"/>
      <c r="F18" s="98"/>
      <c r="G18" s="98">
        <v>37</v>
      </c>
      <c r="H18" s="95"/>
    </row>
    <row r="19" spans="1:8" s="31" customFormat="1" x14ac:dyDescent="0.25">
      <c r="A19" s="173">
        <v>3231</v>
      </c>
      <c r="B19" s="174"/>
      <c r="C19" s="175"/>
      <c r="D19" s="93" t="s">
        <v>143</v>
      </c>
      <c r="E19" s="97"/>
      <c r="F19" s="98"/>
      <c r="G19" s="98">
        <f>949.95+340.58</f>
        <v>1290.53</v>
      </c>
      <c r="H19" s="95"/>
    </row>
    <row r="20" spans="1:8" s="31" customFormat="1" x14ac:dyDescent="0.25">
      <c r="A20" s="173">
        <v>3232</v>
      </c>
      <c r="B20" s="174"/>
      <c r="C20" s="175"/>
      <c r="D20" s="93" t="s">
        <v>144</v>
      </c>
      <c r="E20" s="97"/>
      <c r="F20" s="98"/>
      <c r="G20" s="98">
        <f>2138.07+3805.69</f>
        <v>5943.76</v>
      </c>
      <c r="H20" s="95"/>
    </row>
    <row r="21" spans="1:8" s="31" customFormat="1" x14ac:dyDescent="0.25">
      <c r="A21" s="163">
        <v>3234</v>
      </c>
      <c r="B21" s="163"/>
      <c r="C21" s="163"/>
      <c r="D21" s="93" t="s">
        <v>145</v>
      </c>
      <c r="E21" s="97"/>
      <c r="F21" s="98"/>
      <c r="G21" s="98">
        <f>1572.33+3580.08+135.75+780.41</f>
        <v>6068.57</v>
      </c>
      <c r="H21" s="95"/>
    </row>
    <row r="22" spans="1:8" s="31" customFormat="1" x14ac:dyDescent="0.25">
      <c r="A22" s="163">
        <v>3235</v>
      </c>
      <c r="B22" s="163"/>
      <c r="C22" s="163"/>
      <c r="D22" s="93" t="s">
        <v>146</v>
      </c>
      <c r="E22" s="97"/>
      <c r="F22" s="98"/>
      <c r="G22" s="98">
        <f>491.68+140.4+99.42</f>
        <v>731.5</v>
      </c>
      <c r="H22" s="95"/>
    </row>
    <row r="23" spans="1:8" s="31" customFormat="1" x14ac:dyDescent="0.25">
      <c r="A23" s="163">
        <v>3236</v>
      </c>
      <c r="B23" s="163"/>
      <c r="C23" s="163"/>
      <c r="D23" s="93" t="s">
        <v>157</v>
      </c>
      <c r="E23" s="97"/>
      <c r="F23" s="98"/>
      <c r="G23" s="98">
        <v>75</v>
      </c>
      <c r="H23" s="95"/>
    </row>
    <row r="24" spans="1:8" s="31" customFormat="1" x14ac:dyDescent="0.25">
      <c r="A24" s="163">
        <v>3237</v>
      </c>
      <c r="B24" s="163"/>
      <c r="C24" s="163"/>
      <c r="D24" s="93" t="s">
        <v>147</v>
      </c>
      <c r="E24" s="97"/>
      <c r="F24" s="98"/>
      <c r="G24" s="98">
        <v>900</v>
      </c>
      <c r="H24" s="95"/>
    </row>
    <row r="25" spans="1:8" s="31" customFormat="1" x14ac:dyDescent="0.25">
      <c r="A25" s="163">
        <v>3238</v>
      </c>
      <c r="B25" s="163"/>
      <c r="C25" s="163"/>
      <c r="D25" s="93" t="s">
        <v>148</v>
      </c>
      <c r="E25" s="97"/>
      <c r="F25" s="98"/>
      <c r="G25" s="98">
        <f>1347.76+19.92</f>
        <v>1367.68</v>
      </c>
      <c r="H25" s="95"/>
    </row>
    <row r="26" spans="1:8" s="31" customFormat="1" x14ac:dyDescent="0.25">
      <c r="A26" s="163">
        <v>3239</v>
      </c>
      <c r="B26" s="163"/>
      <c r="C26" s="163"/>
      <c r="D26" s="93" t="s">
        <v>149</v>
      </c>
      <c r="E26" s="97"/>
      <c r="F26" s="98"/>
      <c r="G26" s="98">
        <f>61.5+405+1081.24</f>
        <v>1547.74</v>
      </c>
      <c r="H26" s="95"/>
    </row>
    <row r="27" spans="1:8" s="31" customFormat="1" hidden="1" x14ac:dyDescent="0.25">
      <c r="A27" s="163">
        <v>3241</v>
      </c>
      <c r="B27" s="163"/>
      <c r="C27" s="163"/>
      <c r="D27" s="93" t="s">
        <v>159</v>
      </c>
      <c r="E27" s="97"/>
      <c r="F27" s="98"/>
      <c r="G27" s="98">
        <v>0</v>
      </c>
      <c r="H27" s="95"/>
    </row>
    <row r="28" spans="1:8" s="31" customFormat="1" x14ac:dyDescent="0.25">
      <c r="A28" s="163">
        <v>3293</v>
      </c>
      <c r="B28" s="163"/>
      <c r="C28" s="163"/>
      <c r="D28" s="93" t="s">
        <v>150</v>
      </c>
      <c r="E28" s="97"/>
      <c r="F28" s="98"/>
      <c r="G28" s="98">
        <v>1848.77</v>
      </c>
      <c r="H28" s="95"/>
    </row>
    <row r="29" spans="1:8" s="31" customFormat="1" x14ac:dyDescent="0.25">
      <c r="A29" s="163">
        <v>3295</v>
      </c>
      <c r="B29" s="163"/>
      <c r="C29" s="163"/>
      <c r="D29" s="93" t="s">
        <v>151</v>
      </c>
      <c r="E29" s="97"/>
      <c r="F29" s="98"/>
      <c r="G29" s="98">
        <v>53.09</v>
      </c>
      <c r="H29" s="95"/>
    </row>
    <row r="30" spans="1:8" s="31" customFormat="1" x14ac:dyDescent="0.25">
      <c r="A30" s="163">
        <v>3299</v>
      </c>
      <c r="B30" s="163"/>
      <c r="C30" s="163"/>
      <c r="D30" s="93" t="s">
        <v>152</v>
      </c>
      <c r="E30" s="97"/>
      <c r="F30" s="98"/>
      <c r="G30" s="98">
        <v>308.89</v>
      </c>
      <c r="H30" s="95"/>
    </row>
    <row r="31" spans="1:8" s="53" customFormat="1" x14ac:dyDescent="0.25">
      <c r="A31" s="54"/>
      <c r="B31" s="55">
        <v>34</v>
      </c>
      <c r="C31" s="56"/>
      <c r="D31" s="92" t="s">
        <v>153</v>
      </c>
      <c r="E31" s="99">
        <v>600</v>
      </c>
      <c r="F31" s="100"/>
      <c r="G31" s="100">
        <f>SUM(G32)</f>
        <v>602.11</v>
      </c>
      <c r="H31" s="100">
        <f>SUM(G31/E31*100)</f>
        <v>100.35166666666666</v>
      </c>
    </row>
    <row r="32" spans="1:8" s="31" customFormat="1" x14ac:dyDescent="0.25">
      <c r="A32" s="163">
        <v>3431</v>
      </c>
      <c r="B32" s="163"/>
      <c r="C32" s="163"/>
      <c r="D32" s="93" t="s">
        <v>154</v>
      </c>
      <c r="E32" s="97"/>
      <c r="F32" s="98"/>
      <c r="G32" s="98">
        <v>602.11</v>
      </c>
      <c r="H32" s="95"/>
    </row>
    <row r="33" spans="1:8" s="53" customFormat="1" x14ac:dyDescent="0.25">
      <c r="A33" s="164" t="s">
        <v>222</v>
      </c>
      <c r="B33" s="165"/>
      <c r="C33" s="166"/>
      <c r="D33" s="86" t="s">
        <v>192</v>
      </c>
      <c r="E33" s="99">
        <f>SUM(E35)</f>
        <v>47657.52</v>
      </c>
      <c r="F33" s="99"/>
      <c r="G33" s="99">
        <f>SUM(G35)</f>
        <v>44935.009999999995</v>
      </c>
      <c r="H33" s="100">
        <f>SUM(G33/E33*100)</f>
        <v>94.287344368737607</v>
      </c>
    </row>
    <row r="34" spans="1:8" s="53" customFormat="1" x14ac:dyDescent="0.25">
      <c r="A34" s="167" t="s">
        <v>223</v>
      </c>
      <c r="B34" s="168"/>
      <c r="C34" s="169"/>
      <c r="D34" s="87" t="s">
        <v>224</v>
      </c>
      <c r="E34" s="99">
        <f>SUM(E35)</f>
        <v>47657.52</v>
      </c>
      <c r="F34" s="99"/>
      <c r="G34" s="99">
        <f>SUM(G35)</f>
        <v>44935.009999999995</v>
      </c>
      <c r="H34" s="100">
        <f>SUM(G34/E34*100)</f>
        <v>94.287344368737607</v>
      </c>
    </row>
    <row r="35" spans="1:8" s="53" customFormat="1" x14ac:dyDescent="0.25">
      <c r="A35" s="54"/>
      <c r="B35" s="55">
        <v>32</v>
      </c>
      <c r="C35" s="56"/>
      <c r="D35" s="92" t="s">
        <v>136</v>
      </c>
      <c r="E35" s="99">
        <v>47657.52</v>
      </c>
      <c r="F35" s="99"/>
      <c r="G35" s="100">
        <f>SUM(G36:G39)</f>
        <v>44935.009999999995</v>
      </c>
      <c r="H35" s="100">
        <f>SUM(G35/E35*100)</f>
        <v>94.287344368737607</v>
      </c>
    </row>
    <row r="36" spans="1:8" s="31" customFormat="1" x14ac:dyDescent="0.25">
      <c r="A36" s="163">
        <v>3212</v>
      </c>
      <c r="B36" s="163"/>
      <c r="C36" s="163"/>
      <c r="D36" s="93" t="s">
        <v>155</v>
      </c>
      <c r="E36" s="97"/>
      <c r="F36" s="98"/>
      <c r="G36" s="98">
        <v>28183.42</v>
      </c>
      <c r="H36" s="95"/>
    </row>
    <row r="37" spans="1:8" s="31" customFormat="1" x14ac:dyDescent="0.25">
      <c r="A37" s="163">
        <v>3223</v>
      </c>
      <c r="B37" s="163"/>
      <c r="C37" s="163"/>
      <c r="D37" s="93" t="s">
        <v>156</v>
      </c>
      <c r="E37" s="97"/>
      <c r="F37" s="98"/>
      <c r="G37" s="98">
        <f>2714.08+10502.56</f>
        <v>13216.64</v>
      </c>
      <c r="H37" s="95"/>
    </row>
    <row r="38" spans="1:8" s="31" customFormat="1" x14ac:dyDescent="0.25">
      <c r="A38" s="163">
        <v>3236</v>
      </c>
      <c r="B38" s="163"/>
      <c r="C38" s="163"/>
      <c r="D38" s="93" t="s">
        <v>157</v>
      </c>
      <c r="E38" s="97"/>
      <c r="F38" s="98"/>
      <c r="G38" s="98">
        <v>2240</v>
      </c>
      <c r="H38" s="95"/>
    </row>
    <row r="39" spans="1:8" s="31" customFormat="1" x14ac:dyDescent="0.25">
      <c r="A39" s="163">
        <v>3292</v>
      </c>
      <c r="B39" s="163"/>
      <c r="C39" s="163"/>
      <c r="D39" s="93" t="s">
        <v>158</v>
      </c>
      <c r="E39" s="97"/>
      <c r="F39" s="98"/>
      <c r="G39" s="98">
        <f>789.21+505.74</f>
        <v>1294.95</v>
      </c>
      <c r="H39" s="95"/>
    </row>
    <row r="40" spans="1:8" s="53" customFormat="1" x14ac:dyDescent="0.25">
      <c r="A40" s="164" t="s">
        <v>225</v>
      </c>
      <c r="B40" s="165"/>
      <c r="C40" s="166"/>
      <c r="D40" s="86" t="s">
        <v>193</v>
      </c>
      <c r="E40" s="99">
        <f>SUM(E41,E55,E72)</f>
        <v>23537.77</v>
      </c>
      <c r="F40" s="99"/>
      <c r="G40" s="99">
        <f>SUM(G41,G55,G72)</f>
        <v>19073.48</v>
      </c>
      <c r="H40" s="100">
        <f>SUM(G40/E40*100)</f>
        <v>81.033504873231394</v>
      </c>
    </row>
    <row r="41" spans="1:8" s="53" customFormat="1" x14ac:dyDescent="0.25">
      <c r="A41" s="167" t="s">
        <v>226</v>
      </c>
      <c r="B41" s="168"/>
      <c r="C41" s="169"/>
      <c r="D41" s="87" t="s">
        <v>227</v>
      </c>
      <c r="E41" s="99">
        <f>SUM(E42,E53,E51,E49)</f>
        <v>11170</v>
      </c>
      <c r="F41" s="99"/>
      <c r="G41" s="99">
        <f>SUM(G42,G53,G51)</f>
        <v>10027.030000000001</v>
      </c>
      <c r="H41" s="100">
        <f>SUM(G41/E41*100)</f>
        <v>89.76750223813788</v>
      </c>
    </row>
    <row r="42" spans="1:8" s="53" customFormat="1" x14ac:dyDescent="0.25">
      <c r="A42" s="54"/>
      <c r="B42" s="55">
        <v>32</v>
      </c>
      <c r="C42" s="56"/>
      <c r="D42" s="92" t="s">
        <v>136</v>
      </c>
      <c r="E42" s="99">
        <v>10700</v>
      </c>
      <c r="F42" s="99"/>
      <c r="G42" s="100">
        <f>SUM(G43:G48)</f>
        <v>10016.380000000001</v>
      </c>
      <c r="H42" s="100">
        <f>SUM(G42/E42*100)</f>
        <v>93.611028037383178</v>
      </c>
    </row>
    <row r="43" spans="1:8" s="31" customFormat="1" ht="13.9" customHeight="1" x14ac:dyDescent="0.25">
      <c r="A43" s="173">
        <v>3211</v>
      </c>
      <c r="B43" s="174"/>
      <c r="C43" s="175"/>
      <c r="D43" s="93" t="s">
        <v>260</v>
      </c>
      <c r="E43" s="97"/>
      <c r="F43" s="97"/>
      <c r="G43" s="98">
        <v>1920</v>
      </c>
      <c r="H43" s="95"/>
    </row>
    <row r="44" spans="1:8" s="31" customFormat="1" x14ac:dyDescent="0.25">
      <c r="A44" s="173">
        <v>3221</v>
      </c>
      <c r="B44" s="174"/>
      <c r="C44" s="175"/>
      <c r="D44" s="93" t="s">
        <v>263</v>
      </c>
      <c r="E44" s="97"/>
      <c r="F44" s="97"/>
      <c r="G44" s="98">
        <v>1335.42</v>
      </c>
      <c r="H44" s="95"/>
    </row>
    <row r="45" spans="1:8" s="31" customFormat="1" ht="13.9" customHeight="1" x14ac:dyDescent="0.25">
      <c r="A45" s="173">
        <v>3223</v>
      </c>
      <c r="B45" s="174"/>
      <c r="C45" s="175"/>
      <c r="D45" s="93" t="s">
        <v>156</v>
      </c>
      <c r="E45" s="97"/>
      <c r="F45" s="97"/>
      <c r="G45" s="98">
        <f>749.62+767.07</f>
        <v>1516.69</v>
      </c>
      <c r="H45" s="95"/>
    </row>
    <row r="46" spans="1:8" s="31" customFormat="1" x14ac:dyDescent="0.25">
      <c r="A46" s="173">
        <v>3232</v>
      </c>
      <c r="B46" s="174"/>
      <c r="C46" s="175"/>
      <c r="D46" s="93" t="s">
        <v>144</v>
      </c>
      <c r="E46" s="97"/>
      <c r="F46" s="97"/>
      <c r="G46" s="98">
        <v>659.83</v>
      </c>
      <c r="H46" s="95"/>
    </row>
    <row r="47" spans="1:8" s="31" customFormat="1" ht="13.9" customHeight="1" x14ac:dyDescent="0.25">
      <c r="A47" s="173">
        <v>3237</v>
      </c>
      <c r="B47" s="174"/>
      <c r="C47" s="175"/>
      <c r="D47" s="93" t="s">
        <v>147</v>
      </c>
      <c r="E47" s="97"/>
      <c r="F47" s="97"/>
      <c r="G47" s="98">
        <f>4184.44+350</f>
        <v>4534.4399999999996</v>
      </c>
      <c r="H47" s="95"/>
    </row>
    <row r="48" spans="1:8" s="31" customFormat="1" x14ac:dyDescent="0.25">
      <c r="A48" s="173">
        <v>3241</v>
      </c>
      <c r="B48" s="174"/>
      <c r="C48" s="175"/>
      <c r="D48" s="93" t="s">
        <v>159</v>
      </c>
      <c r="E48" s="97"/>
      <c r="F48" s="97"/>
      <c r="G48" s="98">
        <v>50</v>
      </c>
      <c r="H48" s="95"/>
    </row>
    <row r="49" spans="1:8" s="53" customFormat="1" x14ac:dyDescent="0.25">
      <c r="A49" s="54"/>
      <c r="B49" s="55">
        <v>34</v>
      </c>
      <c r="C49" s="56"/>
      <c r="D49" s="92" t="s">
        <v>164</v>
      </c>
      <c r="E49" s="99">
        <v>90</v>
      </c>
      <c r="F49" s="100"/>
      <c r="G49" s="100">
        <f>SUM(G50)</f>
        <v>0</v>
      </c>
      <c r="H49" s="100">
        <f>SUM(G49/E49*100)</f>
        <v>0</v>
      </c>
    </row>
    <row r="50" spans="1:8" s="31" customFormat="1" ht="13.9" customHeight="1" x14ac:dyDescent="0.25">
      <c r="A50" s="173">
        <v>3433</v>
      </c>
      <c r="B50" s="174"/>
      <c r="C50" s="175"/>
      <c r="D50" s="93" t="s">
        <v>296</v>
      </c>
      <c r="E50" s="97"/>
      <c r="F50" s="97"/>
      <c r="G50" s="98">
        <v>0</v>
      </c>
      <c r="H50" s="95"/>
    </row>
    <row r="51" spans="1:8" s="53" customFormat="1" x14ac:dyDescent="0.25">
      <c r="A51" s="54"/>
      <c r="B51" s="55">
        <v>38</v>
      </c>
      <c r="C51" s="56"/>
      <c r="D51" s="92" t="s">
        <v>164</v>
      </c>
      <c r="E51" s="99">
        <v>80</v>
      </c>
      <c r="F51" s="100"/>
      <c r="G51" s="100">
        <f>SUM(G52)</f>
        <v>10.65</v>
      </c>
      <c r="H51" s="100">
        <f>SUM(G51/E51*100)</f>
        <v>13.3125</v>
      </c>
    </row>
    <row r="52" spans="1:8" s="31" customFormat="1" ht="13.9" customHeight="1" x14ac:dyDescent="0.25">
      <c r="A52" s="173">
        <v>3812</v>
      </c>
      <c r="B52" s="174"/>
      <c r="C52" s="175"/>
      <c r="D52" s="93" t="s">
        <v>165</v>
      </c>
      <c r="E52" s="97"/>
      <c r="F52" s="97"/>
      <c r="G52" s="98">
        <v>10.65</v>
      </c>
      <c r="H52" s="95"/>
    </row>
    <row r="53" spans="1:8" s="53" customFormat="1" x14ac:dyDescent="0.25">
      <c r="A53" s="54"/>
      <c r="B53" s="55">
        <v>42</v>
      </c>
      <c r="C53" s="56"/>
      <c r="D53" s="92" t="s">
        <v>166</v>
      </c>
      <c r="E53" s="99">
        <v>300</v>
      </c>
      <c r="F53" s="99"/>
      <c r="G53" s="100">
        <f>SUM(G54)</f>
        <v>0</v>
      </c>
      <c r="H53" s="100">
        <f>SUM(G53/E53*100)</f>
        <v>0</v>
      </c>
    </row>
    <row r="54" spans="1:8" s="31" customFormat="1" x14ac:dyDescent="0.25">
      <c r="A54" s="173">
        <v>4227</v>
      </c>
      <c r="B54" s="174"/>
      <c r="C54" s="175"/>
      <c r="D54" s="93" t="s">
        <v>168</v>
      </c>
      <c r="E54" s="97"/>
      <c r="F54" s="97"/>
      <c r="G54" s="98">
        <v>0</v>
      </c>
      <c r="H54" s="95"/>
    </row>
    <row r="55" spans="1:8" s="53" customFormat="1" x14ac:dyDescent="0.25">
      <c r="A55" s="167" t="s">
        <v>228</v>
      </c>
      <c r="B55" s="168"/>
      <c r="C55" s="169"/>
      <c r="D55" s="87" t="s">
        <v>194</v>
      </c>
      <c r="E55" s="99">
        <f>SUM(E60,E69,E56,E67)</f>
        <v>10988.96</v>
      </c>
      <c r="F55" s="99"/>
      <c r="G55" s="99">
        <f>SUM(G60,G69,G56,G67)</f>
        <v>7000.7599999999993</v>
      </c>
      <c r="H55" s="100">
        <f>SUM(G55/E55*100)</f>
        <v>63.707211601461836</v>
      </c>
    </row>
    <row r="56" spans="1:8" s="53" customFormat="1" x14ac:dyDescent="0.25">
      <c r="A56" s="54"/>
      <c r="B56" s="55">
        <v>31</v>
      </c>
      <c r="C56" s="56"/>
      <c r="D56" s="92" t="s">
        <v>160</v>
      </c>
      <c r="E56" s="100">
        <v>3026.46</v>
      </c>
      <c r="F56" s="99"/>
      <c r="G56" s="100">
        <f>SUM(G57:G59)</f>
        <v>0</v>
      </c>
      <c r="H56" s="100">
        <f>SUM(G56/E56*100)</f>
        <v>0</v>
      </c>
    </row>
    <row r="57" spans="1:8" s="31" customFormat="1" x14ac:dyDescent="0.25">
      <c r="A57" s="163">
        <v>3111</v>
      </c>
      <c r="B57" s="163"/>
      <c r="C57" s="163"/>
      <c r="D57" s="93" t="s">
        <v>161</v>
      </c>
      <c r="E57" s="97"/>
      <c r="F57" s="97"/>
      <c r="G57" s="98">
        <v>0</v>
      </c>
      <c r="H57" s="95"/>
    </row>
    <row r="58" spans="1:8" s="31" customFormat="1" x14ac:dyDescent="0.25">
      <c r="A58" s="163">
        <v>3121</v>
      </c>
      <c r="B58" s="163"/>
      <c r="C58" s="163"/>
      <c r="D58" s="93" t="s">
        <v>162</v>
      </c>
      <c r="E58" s="97"/>
      <c r="F58" s="97"/>
      <c r="G58" s="98">
        <v>0</v>
      </c>
      <c r="H58" s="95"/>
    </row>
    <row r="59" spans="1:8" s="31" customFormat="1" x14ac:dyDescent="0.25">
      <c r="A59" s="163">
        <v>3132</v>
      </c>
      <c r="B59" s="163"/>
      <c r="C59" s="163"/>
      <c r="D59" s="93" t="s">
        <v>163</v>
      </c>
      <c r="E59" s="97"/>
      <c r="F59" s="97"/>
      <c r="G59" s="98">
        <v>0</v>
      </c>
      <c r="H59" s="95"/>
    </row>
    <row r="60" spans="1:8" s="53" customFormat="1" x14ac:dyDescent="0.25">
      <c r="A60" s="54"/>
      <c r="B60" s="55">
        <v>32</v>
      </c>
      <c r="C60" s="56"/>
      <c r="D60" s="92" t="s">
        <v>136</v>
      </c>
      <c r="E60" s="99">
        <v>6350</v>
      </c>
      <c r="F60" s="99"/>
      <c r="G60" s="100">
        <f>SUM(G61:G66)</f>
        <v>6123.86</v>
      </c>
      <c r="H60" s="100">
        <f>SUM(G60/E60*100)</f>
        <v>96.438740157480311</v>
      </c>
    </row>
    <row r="61" spans="1:8" s="31" customFormat="1" x14ac:dyDescent="0.25">
      <c r="A61" s="163">
        <v>3211</v>
      </c>
      <c r="B61" s="163"/>
      <c r="C61" s="163"/>
      <c r="D61" s="93" t="s">
        <v>137</v>
      </c>
      <c r="E61" s="97"/>
      <c r="F61" s="97"/>
      <c r="G61" s="98">
        <f>240+222+15.2</f>
        <v>477.2</v>
      </c>
      <c r="H61" s="95"/>
    </row>
    <row r="62" spans="1:8" s="31" customFormat="1" x14ac:dyDescent="0.25">
      <c r="A62" s="163">
        <v>3221</v>
      </c>
      <c r="B62" s="163"/>
      <c r="C62" s="163"/>
      <c r="D62" s="93" t="s">
        <v>139</v>
      </c>
      <c r="E62" s="97"/>
      <c r="F62" s="97"/>
      <c r="G62" s="98">
        <v>0</v>
      </c>
      <c r="H62" s="95"/>
    </row>
    <row r="63" spans="1:8" s="31" customFormat="1" x14ac:dyDescent="0.25">
      <c r="A63" s="173">
        <v>3225</v>
      </c>
      <c r="B63" s="174"/>
      <c r="C63" s="175"/>
      <c r="D63" s="93" t="s">
        <v>141</v>
      </c>
      <c r="E63" s="97"/>
      <c r="F63" s="98"/>
      <c r="G63" s="98">
        <v>1869.26</v>
      </c>
      <c r="H63" s="95"/>
    </row>
    <row r="64" spans="1:8" s="31" customFormat="1" x14ac:dyDescent="0.25">
      <c r="A64" s="173">
        <v>3232</v>
      </c>
      <c r="B64" s="174"/>
      <c r="C64" s="175"/>
      <c r="D64" s="93" t="s">
        <v>144</v>
      </c>
      <c r="E64" s="97"/>
      <c r="F64" s="97"/>
      <c r="G64" s="98">
        <v>3097</v>
      </c>
      <c r="H64" s="95"/>
    </row>
    <row r="65" spans="1:8" s="31" customFormat="1" ht="13.9" customHeight="1" x14ac:dyDescent="0.25">
      <c r="A65" s="173">
        <v>3237</v>
      </c>
      <c r="B65" s="174"/>
      <c r="C65" s="175"/>
      <c r="D65" s="93" t="s">
        <v>147</v>
      </c>
      <c r="E65" s="97"/>
      <c r="F65" s="97"/>
      <c r="G65" s="98">
        <v>680.4</v>
      </c>
      <c r="H65" s="95"/>
    </row>
    <row r="66" spans="1:8" s="31" customFormat="1" hidden="1" x14ac:dyDescent="0.25">
      <c r="A66" s="163">
        <v>3299</v>
      </c>
      <c r="B66" s="163"/>
      <c r="C66" s="163"/>
      <c r="D66" s="93" t="s">
        <v>152</v>
      </c>
      <c r="E66" s="97"/>
      <c r="F66" s="97"/>
      <c r="G66" s="98">
        <v>0</v>
      </c>
      <c r="H66" s="95"/>
    </row>
    <row r="67" spans="1:8" s="53" customFormat="1" x14ac:dyDescent="0.25">
      <c r="A67" s="54"/>
      <c r="B67" s="55">
        <v>41</v>
      </c>
      <c r="C67" s="56"/>
      <c r="D67" s="92" t="s">
        <v>286</v>
      </c>
      <c r="E67" s="99">
        <v>562.5</v>
      </c>
      <c r="F67" s="99"/>
      <c r="G67" s="100">
        <f>+G68</f>
        <v>562.5</v>
      </c>
      <c r="H67" s="100">
        <f>SUM(G67/E67*100)</f>
        <v>100</v>
      </c>
    </row>
    <row r="68" spans="1:8" s="31" customFormat="1" x14ac:dyDescent="0.25">
      <c r="A68" s="173">
        <v>4123</v>
      </c>
      <c r="B68" s="174"/>
      <c r="C68" s="175"/>
      <c r="D68" s="93" t="s">
        <v>287</v>
      </c>
      <c r="E68" s="97"/>
      <c r="F68" s="97"/>
      <c r="G68" s="98">
        <v>562.5</v>
      </c>
      <c r="H68" s="95"/>
    </row>
    <row r="69" spans="1:8" s="53" customFormat="1" x14ac:dyDescent="0.25">
      <c r="A69" s="54"/>
      <c r="B69" s="55">
        <v>42</v>
      </c>
      <c r="C69" s="56"/>
      <c r="D69" s="92" t="s">
        <v>166</v>
      </c>
      <c r="E69" s="99">
        <v>1050</v>
      </c>
      <c r="F69" s="99"/>
      <c r="G69" s="100">
        <f>SUM(G70:G71)</f>
        <v>314.39999999999998</v>
      </c>
      <c r="H69" s="100">
        <f>SUM(G69/E69*100)</f>
        <v>29.942857142857143</v>
      </c>
    </row>
    <row r="70" spans="1:8" s="31" customFormat="1" x14ac:dyDescent="0.25">
      <c r="A70" s="173">
        <v>4221</v>
      </c>
      <c r="B70" s="174"/>
      <c r="C70" s="175"/>
      <c r="D70" s="93" t="s">
        <v>167</v>
      </c>
      <c r="E70" s="97"/>
      <c r="F70" s="97"/>
      <c r="G70" s="98">
        <v>312.5</v>
      </c>
      <c r="H70" s="95"/>
    </row>
    <row r="71" spans="1:8" s="31" customFormat="1" x14ac:dyDescent="0.25">
      <c r="A71" s="173">
        <v>4241</v>
      </c>
      <c r="B71" s="174"/>
      <c r="C71" s="175"/>
      <c r="D71" s="93" t="s">
        <v>169</v>
      </c>
      <c r="E71" s="97"/>
      <c r="F71" s="97"/>
      <c r="G71" s="98">
        <v>1.9</v>
      </c>
      <c r="H71" s="95"/>
    </row>
    <row r="72" spans="1:8" s="53" customFormat="1" x14ac:dyDescent="0.25">
      <c r="A72" s="167" t="s">
        <v>229</v>
      </c>
      <c r="B72" s="168"/>
      <c r="C72" s="169"/>
      <c r="D72" s="87" t="s">
        <v>195</v>
      </c>
      <c r="E72" s="99">
        <f>+E73+E77</f>
        <v>1378.81</v>
      </c>
      <c r="F72" s="99"/>
      <c r="G72" s="99">
        <f>+G73+G77</f>
        <v>2045.69</v>
      </c>
      <c r="H72" s="100">
        <f>SUM(G72/E72*100)</f>
        <v>148.36634489160946</v>
      </c>
    </row>
    <row r="73" spans="1:8" s="53" customFormat="1" x14ac:dyDescent="0.25">
      <c r="A73" s="54"/>
      <c r="B73" s="55">
        <v>32</v>
      </c>
      <c r="C73" s="56"/>
      <c r="D73" s="92" t="s">
        <v>136</v>
      </c>
      <c r="E73" s="99">
        <v>1378.81</v>
      </c>
      <c r="F73" s="99"/>
      <c r="G73" s="100">
        <f>SUM(G74:G76)</f>
        <v>2045.69</v>
      </c>
      <c r="H73" s="100">
        <f>SUM(G73/E73*100)</f>
        <v>148.36634489160946</v>
      </c>
    </row>
    <row r="74" spans="1:8" s="31" customFormat="1" x14ac:dyDescent="0.25">
      <c r="A74" s="163">
        <v>3211</v>
      </c>
      <c r="B74" s="163"/>
      <c r="C74" s="163"/>
      <c r="D74" s="93" t="s">
        <v>137</v>
      </c>
      <c r="E74" s="97"/>
      <c r="F74" s="97"/>
      <c r="G74" s="98">
        <v>390</v>
      </c>
      <c r="H74" s="95"/>
    </row>
    <row r="75" spans="1:8" s="31" customFormat="1" x14ac:dyDescent="0.25">
      <c r="A75" s="163">
        <v>3225</v>
      </c>
      <c r="B75" s="163"/>
      <c r="C75" s="163"/>
      <c r="D75" s="93" t="s">
        <v>141</v>
      </c>
      <c r="E75" s="97"/>
      <c r="F75" s="97"/>
      <c r="G75" s="98">
        <v>918.81</v>
      </c>
      <c r="H75" s="95"/>
    </row>
    <row r="76" spans="1:8" s="31" customFormat="1" x14ac:dyDescent="0.25">
      <c r="A76" s="163">
        <v>3239</v>
      </c>
      <c r="B76" s="163"/>
      <c r="C76" s="163"/>
      <c r="D76" s="93" t="s">
        <v>149</v>
      </c>
      <c r="E76" s="97"/>
      <c r="F76" s="97"/>
      <c r="G76" s="98">
        <v>736.88</v>
      </c>
      <c r="H76" s="95"/>
    </row>
    <row r="77" spans="1:8" s="53" customFormat="1" hidden="1" x14ac:dyDescent="0.25">
      <c r="A77" s="57"/>
      <c r="B77" s="58">
        <v>42</v>
      </c>
      <c r="C77" s="59"/>
      <c r="D77" s="92" t="s">
        <v>166</v>
      </c>
      <c r="E77" s="99">
        <v>0</v>
      </c>
      <c r="F77" s="99"/>
      <c r="G77" s="100">
        <f>SUM(G78)</f>
        <v>0</v>
      </c>
      <c r="H77" s="100" t="e">
        <f>SUM(G77/E77*100)</f>
        <v>#DIV/0!</v>
      </c>
    </row>
    <row r="78" spans="1:8" s="31" customFormat="1" hidden="1" x14ac:dyDescent="0.25">
      <c r="A78" s="173">
        <v>4221</v>
      </c>
      <c r="B78" s="174"/>
      <c r="C78" s="175"/>
      <c r="D78" s="93" t="s">
        <v>167</v>
      </c>
      <c r="E78" s="97"/>
      <c r="F78" s="97"/>
      <c r="G78" s="98"/>
      <c r="H78" s="95"/>
    </row>
    <row r="79" spans="1:8" s="53" customFormat="1" x14ac:dyDescent="0.25">
      <c r="A79" s="164" t="s">
        <v>230</v>
      </c>
      <c r="B79" s="165"/>
      <c r="C79" s="166"/>
      <c r="D79" s="86" t="s">
        <v>196</v>
      </c>
      <c r="E79" s="99">
        <f>+E80</f>
        <v>1040780</v>
      </c>
      <c r="F79" s="99"/>
      <c r="G79" s="99">
        <f t="shared" ref="G79" si="1">+G80</f>
        <v>1121272.54</v>
      </c>
      <c r="H79" s="100">
        <f>SUM(G79/E79*100)</f>
        <v>107.73386690751168</v>
      </c>
    </row>
    <row r="80" spans="1:8" s="53" customFormat="1" x14ac:dyDescent="0.25">
      <c r="A80" s="167" t="s">
        <v>231</v>
      </c>
      <c r="B80" s="168"/>
      <c r="C80" s="169"/>
      <c r="D80" s="87" t="s">
        <v>232</v>
      </c>
      <c r="E80" s="99">
        <f>+E81+E85</f>
        <v>1040780</v>
      </c>
      <c r="F80" s="99"/>
      <c r="G80" s="99">
        <f>+G81+G85</f>
        <v>1121272.54</v>
      </c>
      <c r="H80" s="100">
        <f>SUM(G80/E80*100)</f>
        <v>107.73386690751168</v>
      </c>
    </row>
    <row r="81" spans="1:8" s="53" customFormat="1" x14ac:dyDescent="0.25">
      <c r="A81" s="54"/>
      <c r="B81" s="55">
        <v>31</v>
      </c>
      <c r="C81" s="56"/>
      <c r="D81" s="92" t="s">
        <v>160</v>
      </c>
      <c r="E81" s="99">
        <v>1016000</v>
      </c>
      <c r="F81" s="99"/>
      <c r="G81" s="100">
        <f>SUM(G82:G84)</f>
        <v>1096174.75</v>
      </c>
      <c r="H81" s="100">
        <f>SUM(G81/E81*100)</f>
        <v>107.89121555118111</v>
      </c>
    </row>
    <row r="82" spans="1:8" s="31" customFormat="1" x14ac:dyDescent="0.25">
      <c r="A82" s="163">
        <v>3111</v>
      </c>
      <c r="B82" s="163"/>
      <c r="C82" s="163"/>
      <c r="D82" s="93" t="s">
        <v>161</v>
      </c>
      <c r="E82" s="97"/>
      <c r="F82" s="97"/>
      <c r="G82" s="98">
        <v>914412.92</v>
      </c>
      <c r="H82" s="95"/>
    </row>
    <row r="83" spans="1:8" s="31" customFormat="1" x14ac:dyDescent="0.25">
      <c r="A83" s="163">
        <v>3121</v>
      </c>
      <c r="B83" s="163"/>
      <c r="C83" s="163"/>
      <c r="D83" s="93" t="s">
        <v>162</v>
      </c>
      <c r="E83" s="97"/>
      <c r="F83" s="97"/>
      <c r="G83" s="98">
        <f>5370.67+1300+3230.91+882.88+12800+10800</f>
        <v>34384.46</v>
      </c>
      <c r="H83" s="95"/>
    </row>
    <row r="84" spans="1:8" s="31" customFormat="1" x14ac:dyDescent="0.25">
      <c r="A84" s="163">
        <v>3132</v>
      </c>
      <c r="B84" s="163"/>
      <c r="C84" s="163"/>
      <c r="D84" s="93" t="s">
        <v>163</v>
      </c>
      <c r="E84" s="97"/>
      <c r="F84" s="97"/>
      <c r="G84" s="98">
        <v>147377.37</v>
      </c>
      <c r="H84" s="95"/>
    </row>
    <row r="85" spans="1:8" s="53" customFormat="1" x14ac:dyDescent="0.25">
      <c r="A85" s="54"/>
      <c r="B85" s="55">
        <v>32</v>
      </c>
      <c r="C85" s="56"/>
      <c r="D85" s="92" t="s">
        <v>136</v>
      </c>
      <c r="E85" s="99">
        <v>24780</v>
      </c>
      <c r="F85" s="99"/>
      <c r="G85" s="100">
        <f>+G86</f>
        <v>25097.79</v>
      </c>
      <c r="H85" s="100">
        <f>SUM(G85/E85*100)</f>
        <v>101.28244552058112</v>
      </c>
    </row>
    <row r="86" spans="1:8" s="31" customFormat="1" x14ac:dyDescent="0.25">
      <c r="A86" s="163">
        <v>3237</v>
      </c>
      <c r="B86" s="163"/>
      <c r="C86" s="163"/>
      <c r="D86" s="93" t="s">
        <v>147</v>
      </c>
      <c r="E86" s="97"/>
      <c r="F86" s="97"/>
      <c r="G86" s="98">
        <v>25097.79</v>
      </c>
      <c r="H86" s="95"/>
    </row>
    <row r="87" spans="1:8" s="53" customFormat="1" x14ac:dyDescent="0.25">
      <c r="A87" s="170" t="s">
        <v>233</v>
      </c>
      <c r="B87" s="171"/>
      <c r="C87" s="172"/>
      <c r="D87" s="121" t="s">
        <v>197</v>
      </c>
      <c r="E87" s="122">
        <f>+E88+E92+E115+E111+E96+E105</f>
        <v>52480.97</v>
      </c>
      <c r="F87" s="122"/>
      <c r="G87" s="122">
        <f>+G88+G92+G115+G111+G96+G105</f>
        <v>50901.119999999995</v>
      </c>
      <c r="H87" s="123">
        <f t="shared" ref="H87:H89" si="2">SUM(G87/E87*100)</f>
        <v>96.989670732076789</v>
      </c>
    </row>
    <row r="88" spans="1:8" s="53" customFormat="1" x14ac:dyDescent="0.25">
      <c r="A88" s="164" t="s">
        <v>234</v>
      </c>
      <c r="B88" s="165"/>
      <c r="C88" s="166"/>
      <c r="D88" s="86" t="s">
        <v>235</v>
      </c>
      <c r="E88" s="99">
        <f>+E89</f>
        <v>2466.5500000000002</v>
      </c>
      <c r="F88" s="99"/>
      <c r="G88" s="99">
        <f>+G89</f>
        <v>2466.5500000000002</v>
      </c>
      <c r="H88" s="100">
        <f t="shared" si="2"/>
        <v>100</v>
      </c>
    </row>
    <row r="89" spans="1:8" s="53" customFormat="1" x14ac:dyDescent="0.25">
      <c r="A89" s="167" t="s">
        <v>236</v>
      </c>
      <c r="B89" s="168"/>
      <c r="C89" s="169"/>
      <c r="D89" s="87" t="s">
        <v>200</v>
      </c>
      <c r="E89" s="99">
        <f>+E90</f>
        <v>2466.5500000000002</v>
      </c>
      <c r="F89" s="99"/>
      <c r="G89" s="99">
        <f>+G90</f>
        <v>2466.5500000000002</v>
      </c>
      <c r="H89" s="100">
        <f t="shared" si="2"/>
        <v>100</v>
      </c>
    </row>
    <row r="90" spans="1:8" s="53" customFormat="1" x14ac:dyDescent="0.25">
      <c r="A90" s="54"/>
      <c r="B90" s="55">
        <v>32</v>
      </c>
      <c r="C90" s="56"/>
      <c r="D90" s="92" t="s">
        <v>136</v>
      </c>
      <c r="E90" s="99">
        <v>2466.5500000000002</v>
      </c>
      <c r="F90" s="99"/>
      <c r="G90" s="100">
        <f>SUM(G91:G91)</f>
        <v>2466.5500000000002</v>
      </c>
      <c r="H90" s="100">
        <f>SUM(G90/E90*100)</f>
        <v>100</v>
      </c>
    </row>
    <row r="91" spans="1:8" s="31" customFormat="1" x14ac:dyDescent="0.25">
      <c r="A91" s="163">
        <v>3238</v>
      </c>
      <c r="B91" s="163"/>
      <c r="C91" s="163"/>
      <c r="D91" s="93" t="s">
        <v>148</v>
      </c>
      <c r="E91" s="97"/>
      <c r="F91" s="97"/>
      <c r="G91" s="98">
        <v>2466.5500000000002</v>
      </c>
      <c r="H91" s="95"/>
    </row>
    <row r="92" spans="1:8" s="53" customFormat="1" hidden="1" x14ac:dyDescent="0.25">
      <c r="A92" s="164" t="s">
        <v>237</v>
      </c>
      <c r="B92" s="165"/>
      <c r="C92" s="166"/>
      <c r="D92" s="110" t="s">
        <v>198</v>
      </c>
      <c r="E92" s="99">
        <f>+E93</f>
        <v>0</v>
      </c>
      <c r="F92" s="99"/>
      <c r="G92" s="99">
        <f t="shared" ref="G92:G93" si="3">+G93</f>
        <v>0</v>
      </c>
      <c r="H92" s="100" t="e">
        <f t="shared" ref="H92:H94" si="4">SUM(G92/E92*100)</f>
        <v>#DIV/0!</v>
      </c>
    </row>
    <row r="93" spans="1:8" s="53" customFormat="1" hidden="1" x14ac:dyDescent="0.25">
      <c r="A93" s="167" t="s">
        <v>236</v>
      </c>
      <c r="B93" s="168"/>
      <c r="C93" s="169"/>
      <c r="D93" s="111" t="s">
        <v>200</v>
      </c>
      <c r="E93" s="99">
        <f>+E94</f>
        <v>0</v>
      </c>
      <c r="F93" s="99"/>
      <c r="G93" s="99">
        <f t="shared" si="3"/>
        <v>0</v>
      </c>
      <c r="H93" s="100" t="e">
        <f t="shared" si="4"/>
        <v>#DIV/0!</v>
      </c>
    </row>
    <row r="94" spans="1:8" s="53" customFormat="1" hidden="1" x14ac:dyDescent="0.25">
      <c r="A94" s="54"/>
      <c r="B94" s="55">
        <v>32</v>
      </c>
      <c r="C94" s="56"/>
      <c r="D94" s="92" t="s">
        <v>136</v>
      </c>
      <c r="E94" s="99">
        <v>0</v>
      </c>
      <c r="F94" s="99"/>
      <c r="G94" s="100">
        <f>SUM(G95)</f>
        <v>0</v>
      </c>
      <c r="H94" s="100" t="e">
        <f t="shared" si="4"/>
        <v>#DIV/0!</v>
      </c>
    </row>
    <row r="95" spans="1:8" s="31" customFormat="1" hidden="1" x14ac:dyDescent="0.25">
      <c r="A95" s="163">
        <v>3221</v>
      </c>
      <c r="B95" s="163"/>
      <c r="C95" s="163"/>
      <c r="D95" s="93" t="s">
        <v>139</v>
      </c>
      <c r="E95" s="97"/>
      <c r="F95" s="97"/>
      <c r="G95" s="98">
        <v>0</v>
      </c>
      <c r="H95" s="95"/>
    </row>
    <row r="96" spans="1:8" s="117" customFormat="1" x14ac:dyDescent="0.25">
      <c r="A96" s="164" t="s">
        <v>269</v>
      </c>
      <c r="B96" s="165"/>
      <c r="C96" s="166"/>
      <c r="D96" s="115" t="s">
        <v>270</v>
      </c>
      <c r="E96" s="99">
        <f>+E97</f>
        <v>46158.12</v>
      </c>
      <c r="F96" s="99"/>
      <c r="G96" s="99">
        <f>+G97</f>
        <v>46245.17</v>
      </c>
      <c r="H96" s="100">
        <f t="shared" ref="H96:H113" si="5">SUM(G96/E96*100)</f>
        <v>100.18859086981877</v>
      </c>
    </row>
    <row r="97" spans="1:8" s="117" customFormat="1" x14ac:dyDescent="0.25">
      <c r="A97" s="167" t="s">
        <v>236</v>
      </c>
      <c r="B97" s="168"/>
      <c r="C97" s="169"/>
      <c r="D97" s="116" t="s">
        <v>200</v>
      </c>
      <c r="E97" s="99">
        <f>+E102+E98</f>
        <v>46158.12</v>
      </c>
      <c r="F97" s="99"/>
      <c r="G97" s="99">
        <f>+G102+G98</f>
        <v>46245.17</v>
      </c>
      <c r="H97" s="100">
        <f t="shared" si="5"/>
        <v>100.18859086981877</v>
      </c>
    </row>
    <row r="98" spans="1:8" s="117" customFormat="1" x14ac:dyDescent="0.25">
      <c r="A98" s="54"/>
      <c r="B98" s="55">
        <v>31</v>
      </c>
      <c r="C98" s="56"/>
      <c r="D98" s="118" t="s">
        <v>160</v>
      </c>
      <c r="E98" s="99">
        <v>45058.12</v>
      </c>
      <c r="F98" s="99"/>
      <c r="G98" s="100">
        <f>SUM(G99:G101)</f>
        <v>45161.89</v>
      </c>
      <c r="H98" s="100">
        <f>SUM(G98/E98*100)</f>
        <v>100.2303025514602</v>
      </c>
    </row>
    <row r="99" spans="1:8" s="120" customFormat="1" x14ac:dyDescent="0.25">
      <c r="A99" s="163">
        <v>3111</v>
      </c>
      <c r="B99" s="163"/>
      <c r="C99" s="163"/>
      <c r="D99" s="119" t="s">
        <v>161</v>
      </c>
      <c r="E99" s="97"/>
      <c r="F99" s="97"/>
      <c r="G99" s="98">
        <v>37134.65</v>
      </c>
      <c r="H99" s="95"/>
    </row>
    <row r="100" spans="1:8" s="120" customFormat="1" x14ac:dyDescent="0.25">
      <c r="A100" s="163">
        <v>3121</v>
      </c>
      <c r="B100" s="163"/>
      <c r="C100" s="163"/>
      <c r="D100" s="119" t="s">
        <v>162</v>
      </c>
      <c r="E100" s="97"/>
      <c r="F100" s="97"/>
      <c r="G100" s="98">
        <f>200+600+1100</f>
        <v>1900</v>
      </c>
      <c r="H100" s="95"/>
    </row>
    <row r="101" spans="1:8" s="120" customFormat="1" x14ac:dyDescent="0.25">
      <c r="A101" s="163">
        <v>3132</v>
      </c>
      <c r="B101" s="163"/>
      <c r="C101" s="163"/>
      <c r="D101" s="119" t="s">
        <v>163</v>
      </c>
      <c r="E101" s="97"/>
      <c r="F101" s="97"/>
      <c r="G101" s="98">
        <v>6127.24</v>
      </c>
      <c r="H101" s="95"/>
    </row>
    <row r="102" spans="1:8" s="117" customFormat="1" x14ac:dyDescent="0.25">
      <c r="A102" s="54"/>
      <c r="B102" s="55">
        <v>32</v>
      </c>
      <c r="C102" s="56"/>
      <c r="D102" s="118" t="s">
        <v>136</v>
      </c>
      <c r="E102" s="99">
        <v>1100</v>
      </c>
      <c r="F102" s="99"/>
      <c r="G102" s="100">
        <f>SUM(G103:G104)</f>
        <v>1083.28</v>
      </c>
      <c r="H102" s="100">
        <f t="shared" si="5"/>
        <v>98.48</v>
      </c>
    </row>
    <row r="103" spans="1:8" s="117" customFormat="1" x14ac:dyDescent="0.25">
      <c r="A103" s="163">
        <v>3212</v>
      </c>
      <c r="B103" s="163"/>
      <c r="C103" s="163"/>
      <c r="D103" s="119" t="s">
        <v>155</v>
      </c>
      <c r="E103" s="97"/>
      <c r="F103" s="97"/>
      <c r="G103" s="98">
        <v>983.28</v>
      </c>
      <c r="H103" s="100"/>
    </row>
    <row r="104" spans="1:8" s="120" customFormat="1" x14ac:dyDescent="0.25">
      <c r="A104" s="163">
        <v>3236</v>
      </c>
      <c r="B104" s="163"/>
      <c r="C104" s="163"/>
      <c r="D104" s="93" t="s">
        <v>157</v>
      </c>
      <c r="E104" s="97"/>
      <c r="F104" s="97"/>
      <c r="G104" s="98">
        <v>100</v>
      </c>
      <c r="H104" s="95"/>
    </row>
    <row r="105" spans="1:8" s="53" customFormat="1" x14ac:dyDescent="0.25">
      <c r="A105" s="164" t="s">
        <v>271</v>
      </c>
      <c r="B105" s="165"/>
      <c r="C105" s="166"/>
      <c r="D105" s="115" t="s">
        <v>272</v>
      </c>
      <c r="E105" s="99">
        <f>+E106</f>
        <v>2086.9</v>
      </c>
      <c r="F105" s="99"/>
      <c r="G105" s="99">
        <f t="shared" ref="G105" si="6">+G106</f>
        <v>420</v>
      </c>
      <c r="H105" s="100">
        <f t="shared" si="5"/>
        <v>20.125545066845561</v>
      </c>
    </row>
    <row r="106" spans="1:8" s="53" customFormat="1" x14ac:dyDescent="0.25">
      <c r="A106" s="167" t="s">
        <v>231</v>
      </c>
      <c r="B106" s="168"/>
      <c r="C106" s="169"/>
      <c r="D106" s="116" t="s">
        <v>273</v>
      </c>
      <c r="E106" s="99">
        <f>+E107+E109</f>
        <v>2086.9</v>
      </c>
      <c r="F106" s="99"/>
      <c r="G106" s="99">
        <f>+G107+G109</f>
        <v>420</v>
      </c>
      <c r="H106" s="100">
        <f t="shared" si="5"/>
        <v>20.125545066845561</v>
      </c>
    </row>
    <row r="107" spans="1:8" s="53" customFormat="1" x14ac:dyDescent="0.25">
      <c r="A107" s="54"/>
      <c r="B107" s="55">
        <v>32</v>
      </c>
      <c r="C107" s="56"/>
      <c r="D107" s="92" t="s">
        <v>136</v>
      </c>
      <c r="E107" s="99">
        <v>1666.9</v>
      </c>
      <c r="F107" s="99"/>
      <c r="G107" s="100">
        <f>SUM(G108)</f>
        <v>0</v>
      </c>
      <c r="H107" s="100">
        <f t="shared" si="5"/>
        <v>0</v>
      </c>
    </row>
    <row r="108" spans="1:8" s="31" customFormat="1" x14ac:dyDescent="0.25">
      <c r="A108" s="163">
        <v>3211</v>
      </c>
      <c r="B108" s="163"/>
      <c r="C108" s="163"/>
      <c r="D108" s="93" t="s">
        <v>137</v>
      </c>
      <c r="E108" s="97"/>
      <c r="F108" s="97"/>
      <c r="G108" s="98">
        <v>0</v>
      </c>
      <c r="H108" s="95"/>
    </row>
    <row r="109" spans="1:8" s="53" customFormat="1" x14ac:dyDescent="0.25">
      <c r="A109" s="54"/>
      <c r="B109" s="55">
        <v>38</v>
      </c>
      <c r="C109" s="56"/>
      <c r="D109" s="92" t="s">
        <v>289</v>
      </c>
      <c r="E109" s="99">
        <v>420</v>
      </c>
      <c r="F109" s="99"/>
      <c r="G109" s="100">
        <f>SUM(G110)</f>
        <v>420</v>
      </c>
      <c r="H109" s="100"/>
    </row>
    <row r="110" spans="1:8" s="31" customFormat="1" x14ac:dyDescent="0.25">
      <c r="A110" s="163">
        <v>3811</v>
      </c>
      <c r="B110" s="163"/>
      <c r="C110" s="163"/>
      <c r="D110" s="93" t="s">
        <v>290</v>
      </c>
      <c r="E110" s="97"/>
      <c r="F110" s="97"/>
      <c r="G110" s="98">
        <v>420</v>
      </c>
      <c r="H110" s="95"/>
    </row>
    <row r="111" spans="1:8" s="53" customFormat="1" x14ac:dyDescent="0.25">
      <c r="A111" s="164" t="s">
        <v>258</v>
      </c>
      <c r="B111" s="165"/>
      <c r="C111" s="166"/>
      <c r="D111" s="112" t="s">
        <v>259</v>
      </c>
      <c r="E111" s="99">
        <f>+E112</f>
        <v>169.4</v>
      </c>
      <c r="F111" s="99"/>
      <c r="G111" s="99">
        <f t="shared" ref="G111:G112" si="7">+G112</f>
        <v>169.4</v>
      </c>
      <c r="H111" s="100">
        <f t="shared" si="5"/>
        <v>100</v>
      </c>
    </row>
    <row r="112" spans="1:8" s="53" customFormat="1" ht="25.5" x14ac:dyDescent="0.25">
      <c r="A112" s="167" t="s">
        <v>231</v>
      </c>
      <c r="B112" s="168"/>
      <c r="C112" s="169"/>
      <c r="D112" s="113" t="s">
        <v>201</v>
      </c>
      <c r="E112" s="99">
        <f>+E113</f>
        <v>169.4</v>
      </c>
      <c r="F112" s="99"/>
      <c r="G112" s="99">
        <f t="shared" si="7"/>
        <v>169.4</v>
      </c>
      <c r="H112" s="100">
        <f t="shared" si="5"/>
        <v>100</v>
      </c>
    </row>
    <row r="113" spans="1:8" s="53" customFormat="1" x14ac:dyDescent="0.25">
      <c r="A113" s="54"/>
      <c r="B113" s="55">
        <v>32</v>
      </c>
      <c r="C113" s="56"/>
      <c r="D113" s="92" t="s">
        <v>136</v>
      </c>
      <c r="E113" s="99">
        <v>169.4</v>
      </c>
      <c r="F113" s="99"/>
      <c r="G113" s="100">
        <f>SUM(G114)</f>
        <v>169.4</v>
      </c>
      <c r="H113" s="100">
        <f t="shared" si="5"/>
        <v>100</v>
      </c>
    </row>
    <row r="114" spans="1:8" s="31" customFormat="1" x14ac:dyDescent="0.25">
      <c r="A114" s="163">
        <v>3211</v>
      </c>
      <c r="B114" s="163"/>
      <c r="C114" s="163"/>
      <c r="D114" s="93" t="s">
        <v>137</v>
      </c>
      <c r="E114" s="97"/>
      <c r="F114" s="97"/>
      <c r="G114" s="98">
        <v>169.4</v>
      </c>
      <c r="H114" s="95"/>
    </row>
    <row r="115" spans="1:8" s="53" customFormat="1" x14ac:dyDescent="0.25">
      <c r="A115" s="164" t="s">
        <v>257</v>
      </c>
      <c r="B115" s="165"/>
      <c r="C115" s="166"/>
      <c r="D115" s="86" t="s">
        <v>199</v>
      </c>
      <c r="E115" s="99">
        <f>SUM(E117)</f>
        <v>1600</v>
      </c>
      <c r="F115" s="99"/>
      <c r="G115" s="99">
        <f t="shared" ref="G115" si="8">SUM(G117)</f>
        <v>1600</v>
      </c>
      <c r="H115" s="100">
        <f>SUM(G115/E115*100)</f>
        <v>100</v>
      </c>
    </row>
    <row r="116" spans="1:8" s="53" customFormat="1" x14ac:dyDescent="0.25">
      <c r="A116" s="167" t="s">
        <v>236</v>
      </c>
      <c r="B116" s="168"/>
      <c r="C116" s="169"/>
      <c r="D116" s="87" t="s">
        <v>200</v>
      </c>
      <c r="E116" s="99">
        <f>SUM(E117)</f>
        <v>1600</v>
      </c>
      <c r="F116" s="99"/>
      <c r="G116" s="99">
        <f t="shared" ref="G116" si="9">SUM(G117)</f>
        <v>1600</v>
      </c>
      <c r="H116" s="100">
        <f>SUM(G116/E116*100)</f>
        <v>100</v>
      </c>
    </row>
    <row r="117" spans="1:8" s="53" customFormat="1" x14ac:dyDescent="0.25">
      <c r="A117" s="54"/>
      <c r="B117" s="55">
        <v>32</v>
      </c>
      <c r="C117" s="56"/>
      <c r="D117" s="92" t="s">
        <v>136</v>
      </c>
      <c r="E117" s="99">
        <v>1600</v>
      </c>
      <c r="F117" s="99"/>
      <c r="G117" s="100">
        <f>SUM(G118:G122)</f>
        <v>1600</v>
      </c>
      <c r="H117" s="100">
        <f>SUM(G117/E117*100)</f>
        <v>100</v>
      </c>
    </row>
    <row r="118" spans="1:8" s="31" customFormat="1" hidden="1" x14ac:dyDescent="0.25">
      <c r="A118" s="173">
        <v>3211</v>
      </c>
      <c r="B118" s="174"/>
      <c r="C118" s="175"/>
      <c r="D118" s="93" t="s">
        <v>137</v>
      </c>
      <c r="E118" s="97"/>
      <c r="F118" s="97"/>
      <c r="G118" s="98">
        <v>0</v>
      </c>
      <c r="H118" s="95"/>
    </row>
    <row r="119" spans="1:8" s="31" customFormat="1" x14ac:dyDescent="0.25">
      <c r="A119" s="173">
        <v>3221</v>
      </c>
      <c r="B119" s="174"/>
      <c r="C119" s="175"/>
      <c r="D119" s="93" t="s">
        <v>139</v>
      </c>
      <c r="E119" s="97"/>
      <c r="F119" s="97"/>
      <c r="G119" s="98">
        <v>241.92</v>
      </c>
      <c r="H119" s="95"/>
    </row>
    <row r="120" spans="1:8" s="31" customFormat="1" x14ac:dyDescent="0.25">
      <c r="A120" s="173">
        <v>3225</v>
      </c>
      <c r="B120" s="174"/>
      <c r="C120" s="175"/>
      <c r="D120" s="93" t="s">
        <v>141</v>
      </c>
      <c r="E120" s="97"/>
      <c r="F120" s="97"/>
      <c r="G120" s="98">
        <v>88.48</v>
      </c>
      <c r="H120" s="95"/>
    </row>
    <row r="121" spans="1:8" s="31" customFormat="1" x14ac:dyDescent="0.25">
      <c r="A121" s="173">
        <v>3237</v>
      </c>
      <c r="B121" s="174">
        <v>3237</v>
      </c>
      <c r="C121" s="175"/>
      <c r="D121" s="93" t="s">
        <v>147</v>
      </c>
      <c r="E121" s="97"/>
      <c r="F121" s="97"/>
      <c r="G121" s="98">
        <v>969.6</v>
      </c>
      <c r="H121" s="95"/>
    </row>
    <row r="122" spans="1:8" s="31" customFormat="1" x14ac:dyDescent="0.25">
      <c r="A122" s="173">
        <v>3299</v>
      </c>
      <c r="B122" s="174"/>
      <c r="C122" s="175"/>
      <c r="D122" s="93" t="s">
        <v>152</v>
      </c>
      <c r="E122" s="97"/>
      <c r="F122" s="97"/>
      <c r="G122" s="98">
        <v>300</v>
      </c>
      <c r="H122" s="95"/>
    </row>
    <row r="123" spans="1:8" s="53" customFormat="1" x14ac:dyDescent="0.25">
      <c r="A123" s="170" t="s">
        <v>238</v>
      </c>
      <c r="B123" s="171"/>
      <c r="C123" s="172"/>
      <c r="D123" s="121" t="s">
        <v>197</v>
      </c>
      <c r="E123" s="122">
        <f>+E124+E128+E132+E136</f>
        <v>18644.61</v>
      </c>
      <c r="F123" s="122"/>
      <c r="G123" s="122">
        <f>+G124+G128+G132+G136</f>
        <v>12801.68</v>
      </c>
      <c r="H123" s="123">
        <f t="shared" ref="H123" si="10">SUM(G123/E123*100)</f>
        <v>68.661559560645131</v>
      </c>
    </row>
    <row r="124" spans="1:8" s="53" customFormat="1" x14ac:dyDescent="0.25">
      <c r="A124" s="164" t="s">
        <v>239</v>
      </c>
      <c r="B124" s="165"/>
      <c r="C124" s="166"/>
      <c r="D124" s="86" t="s">
        <v>240</v>
      </c>
      <c r="E124" s="99">
        <f>+E125</f>
        <v>9</v>
      </c>
      <c r="F124" s="99"/>
      <c r="G124" s="99">
        <f>+G125</f>
        <v>9</v>
      </c>
      <c r="H124" s="100">
        <f>SUM(G124/E124*100)</f>
        <v>100</v>
      </c>
    </row>
    <row r="125" spans="1:8" s="53" customFormat="1" ht="25.5" x14ac:dyDescent="0.25">
      <c r="A125" s="167" t="s">
        <v>231</v>
      </c>
      <c r="B125" s="168"/>
      <c r="C125" s="169"/>
      <c r="D125" s="87" t="s">
        <v>201</v>
      </c>
      <c r="E125" s="99">
        <f>SUM(E126)</f>
        <v>9</v>
      </c>
      <c r="F125" s="99"/>
      <c r="G125" s="99">
        <f>SUM(G126)</f>
        <v>9</v>
      </c>
      <c r="H125" s="100">
        <f>SUM(G125/E125*100)</f>
        <v>100</v>
      </c>
    </row>
    <row r="126" spans="1:8" s="53" customFormat="1" x14ac:dyDescent="0.25">
      <c r="A126" s="54"/>
      <c r="B126" s="55">
        <v>38</v>
      </c>
      <c r="C126" s="56"/>
      <c r="D126" s="92" t="s">
        <v>164</v>
      </c>
      <c r="E126" s="99">
        <v>9</v>
      </c>
      <c r="F126" s="99"/>
      <c r="G126" s="100">
        <f>SUM(G127)</f>
        <v>9</v>
      </c>
      <c r="H126" s="100">
        <f>SUM(G126/E126*100)</f>
        <v>100</v>
      </c>
    </row>
    <row r="127" spans="1:8" s="31" customFormat="1" x14ac:dyDescent="0.25">
      <c r="A127" s="173">
        <v>3812</v>
      </c>
      <c r="B127" s="174"/>
      <c r="C127" s="175"/>
      <c r="D127" s="93" t="s">
        <v>165</v>
      </c>
      <c r="E127" s="97"/>
      <c r="F127" s="97"/>
      <c r="G127" s="98">
        <v>9</v>
      </c>
      <c r="H127" s="95"/>
    </row>
    <row r="128" spans="1:8" s="53" customFormat="1" x14ac:dyDescent="0.25">
      <c r="A128" s="164" t="s">
        <v>241</v>
      </c>
      <c r="B128" s="165"/>
      <c r="C128" s="166"/>
      <c r="D128" s="110" t="s">
        <v>242</v>
      </c>
      <c r="E128" s="99">
        <f>+E129</f>
        <v>600</v>
      </c>
      <c r="F128" s="99"/>
      <c r="G128" s="99">
        <f t="shared" ref="G128" si="11">+G129</f>
        <v>0</v>
      </c>
      <c r="H128" s="100">
        <f>SUM(G128/E128*100)</f>
        <v>0</v>
      </c>
    </row>
    <row r="129" spans="1:8" s="53" customFormat="1" x14ac:dyDescent="0.25">
      <c r="A129" s="167" t="s">
        <v>236</v>
      </c>
      <c r="B129" s="168"/>
      <c r="C129" s="169"/>
      <c r="D129" s="111" t="s">
        <v>200</v>
      </c>
      <c r="E129" s="99">
        <f>SUM(E130)</f>
        <v>600</v>
      </c>
      <c r="F129" s="99"/>
      <c r="G129" s="99">
        <f t="shared" ref="G129" si="12">SUM(G130)</f>
        <v>0</v>
      </c>
      <c r="H129" s="100">
        <f>SUM(G129/E129*100)</f>
        <v>0</v>
      </c>
    </row>
    <row r="130" spans="1:8" s="53" customFormat="1" x14ac:dyDescent="0.25">
      <c r="A130" s="54"/>
      <c r="B130" s="55">
        <v>32</v>
      </c>
      <c r="C130" s="56"/>
      <c r="D130" s="92" t="s">
        <v>136</v>
      </c>
      <c r="E130" s="99">
        <v>600</v>
      </c>
      <c r="F130" s="99"/>
      <c r="G130" s="100">
        <f>SUM(G131)</f>
        <v>0</v>
      </c>
      <c r="H130" s="100">
        <f>SUM(G130/E130*100)</f>
        <v>0</v>
      </c>
    </row>
    <row r="131" spans="1:8" s="31" customFormat="1" x14ac:dyDescent="0.25">
      <c r="A131" s="173">
        <v>3299</v>
      </c>
      <c r="B131" s="174"/>
      <c r="C131" s="175"/>
      <c r="D131" s="93" t="s">
        <v>152</v>
      </c>
      <c r="E131" s="97"/>
      <c r="F131" s="97"/>
      <c r="G131" s="98">
        <v>0</v>
      </c>
      <c r="H131" s="95"/>
    </row>
    <row r="132" spans="1:8" s="53" customFormat="1" x14ac:dyDescent="0.25">
      <c r="A132" s="164" t="s">
        <v>274</v>
      </c>
      <c r="B132" s="165"/>
      <c r="C132" s="166"/>
      <c r="D132" s="115" t="s">
        <v>275</v>
      </c>
      <c r="E132" s="99">
        <f>+E133</f>
        <v>535.61</v>
      </c>
      <c r="F132" s="99"/>
      <c r="G132" s="99">
        <f t="shared" ref="G132" si="13">+G133</f>
        <v>535.61</v>
      </c>
      <c r="H132" s="100">
        <f>SUM(G132/E132*100)</f>
        <v>100</v>
      </c>
    </row>
    <row r="133" spans="1:8" s="53" customFormat="1" x14ac:dyDescent="0.25">
      <c r="A133" s="167" t="s">
        <v>236</v>
      </c>
      <c r="B133" s="168"/>
      <c r="C133" s="169"/>
      <c r="D133" s="116" t="s">
        <v>200</v>
      </c>
      <c r="E133" s="99">
        <f>SUM(E134)</f>
        <v>535.61</v>
      </c>
      <c r="F133" s="99"/>
      <c r="G133" s="99">
        <f t="shared" ref="G133" si="14">SUM(G134)</f>
        <v>535.61</v>
      </c>
      <c r="H133" s="100">
        <f>SUM(G133/E133*100)</f>
        <v>100</v>
      </c>
    </row>
    <row r="134" spans="1:8" s="53" customFormat="1" x14ac:dyDescent="0.25">
      <c r="A134" s="54"/>
      <c r="B134" s="55">
        <v>32</v>
      </c>
      <c r="C134" s="56"/>
      <c r="D134" s="92" t="s">
        <v>136</v>
      </c>
      <c r="E134" s="99">
        <v>535.61</v>
      </c>
      <c r="F134" s="99"/>
      <c r="G134" s="100">
        <f>SUM(G135)</f>
        <v>535.61</v>
      </c>
      <c r="H134" s="100">
        <f>SUM(G134/E134*100)</f>
        <v>100</v>
      </c>
    </row>
    <row r="135" spans="1:8" s="31" customFormat="1" x14ac:dyDescent="0.25">
      <c r="A135" s="173">
        <v>3299</v>
      </c>
      <c r="B135" s="174"/>
      <c r="C135" s="175"/>
      <c r="D135" s="93" t="s">
        <v>152</v>
      </c>
      <c r="E135" s="97"/>
      <c r="F135" s="97"/>
      <c r="G135" s="98">
        <v>535.61</v>
      </c>
      <c r="H135" s="95"/>
    </row>
    <row r="136" spans="1:8" s="53" customFormat="1" ht="25.5" x14ac:dyDescent="0.25">
      <c r="A136" s="164" t="s">
        <v>276</v>
      </c>
      <c r="B136" s="165"/>
      <c r="C136" s="166"/>
      <c r="D136" s="115" t="s">
        <v>277</v>
      </c>
      <c r="E136" s="99">
        <f>+E137</f>
        <v>17500</v>
      </c>
      <c r="F136" s="99"/>
      <c r="G136" s="99">
        <f t="shared" ref="G136" si="15">+G137</f>
        <v>12257.07</v>
      </c>
      <c r="H136" s="100">
        <f>SUM(G136/E136*100)</f>
        <v>70.040400000000005</v>
      </c>
    </row>
    <row r="137" spans="1:8" s="53" customFormat="1" x14ac:dyDescent="0.25">
      <c r="A137" s="167" t="s">
        <v>278</v>
      </c>
      <c r="B137" s="168"/>
      <c r="C137" s="169"/>
      <c r="D137" s="116" t="s">
        <v>279</v>
      </c>
      <c r="E137" s="99">
        <f>+E138+E140</f>
        <v>17500</v>
      </c>
      <c r="F137" s="99"/>
      <c r="G137" s="99">
        <f>+G138+G140</f>
        <v>12257.07</v>
      </c>
      <c r="H137" s="100">
        <f>SUM(G137/E137*100)</f>
        <v>70.040400000000005</v>
      </c>
    </row>
    <row r="138" spans="1:8" s="53" customFormat="1" x14ac:dyDescent="0.25">
      <c r="A138" s="54"/>
      <c r="B138" s="55">
        <v>32</v>
      </c>
      <c r="C138" s="56"/>
      <c r="D138" s="92" t="s">
        <v>136</v>
      </c>
      <c r="E138" s="99">
        <v>500</v>
      </c>
      <c r="F138" s="99"/>
      <c r="G138" s="100">
        <f>SUM(G139:G139)</f>
        <v>0</v>
      </c>
      <c r="H138" s="100">
        <f>SUM(G138/E138*100)</f>
        <v>0</v>
      </c>
    </row>
    <row r="139" spans="1:8" s="31" customFormat="1" x14ac:dyDescent="0.25">
      <c r="A139" s="163">
        <v>3225</v>
      </c>
      <c r="B139" s="163"/>
      <c r="C139" s="163"/>
      <c r="D139" s="93" t="s">
        <v>141</v>
      </c>
      <c r="E139" s="97"/>
      <c r="F139" s="97"/>
      <c r="G139" s="98">
        <v>0</v>
      </c>
      <c r="H139" s="95"/>
    </row>
    <row r="140" spans="1:8" s="53" customFormat="1" x14ac:dyDescent="0.25">
      <c r="A140" s="57"/>
      <c r="B140" s="58">
        <v>42</v>
      </c>
      <c r="C140" s="59"/>
      <c r="D140" s="92" t="s">
        <v>166</v>
      </c>
      <c r="E140" s="99">
        <v>17000</v>
      </c>
      <c r="F140" s="99"/>
      <c r="G140" s="100">
        <f>SUM(G141)</f>
        <v>12257.07</v>
      </c>
      <c r="H140" s="100">
        <f>SUM(G140/E140*100)</f>
        <v>72.100411764705882</v>
      </c>
    </row>
    <row r="141" spans="1:8" s="31" customFormat="1" x14ac:dyDescent="0.25">
      <c r="A141" s="173">
        <v>4223</v>
      </c>
      <c r="B141" s="174"/>
      <c r="C141" s="175"/>
      <c r="D141" s="93" t="s">
        <v>288</v>
      </c>
      <c r="E141" s="97"/>
      <c r="F141" s="97"/>
      <c r="G141" s="98">
        <v>12257.07</v>
      </c>
      <c r="H141" s="95"/>
    </row>
    <row r="142" spans="1:8" s="53" customFormat="1" hidden="1" x14ac:dyDescent="0.25">
      <c r="A142" s="170" t="s">
        <v>243</v>
      </c>
      <c r="B142" s="171"/>
      <c r="C142" s="172"/>
      <c r="D142" s="121" t="s">
        <v>202</v>
      </c>
      <c r="E142" s="122">
        <f>SUM(E143)</f>
        <v>0</v>
      </c>
      <c r="F142" s="122"/>
      <c r="G142" s="122">
        <f>SUM(G143)</f>
        <v>0</v>
      </c>
      <c r="H142" s="123" t="e">
        <f t="shared" ref="H142:H144" si="16">SUM(G142/E142*100)</f>
        <v>#DIV/0!</v>
      </c>
    </row>
    <row r="143" spans="1:8" s="53" customFormat="1" hidden="1" x14ac:dyDescent="0.25">
      <c r="A143" s="164" t="s">
        <v>244</v>
      </c>
      <c r="B143" s="165"/>
      <c r="C143" s="166"/>
      <c r="D143" s="86" t="s">
        <v>203</v>
      </c>
      <c r="E143" s="99">
        <f>SUM(E145)</f>
        <v>0</v>
      </c>
      <c r="F143" s="99"/>
      <c r="G143" s="99">
        <f>SUM(G145)</f>
        <v>0</v>
      </c>
      <c r="H143" s="100" t="e">
        <f t="shared" si="16"/>
        <v>#DIV/0!</v>
      </c>
    </row>
    <row r="144" spans="1:8" s="53" customFormat="1" hidden="1" x14ac:dyDescent="0.25">
      <c r="A144" s="167" t="s">
        <v>223</v>
      </c>
      <c r="B144" s="168"/>
      <c r="C144" s="169"/>
      <c r="D144" s="87" t="s">
        <v>224</v>
      </c>
      <c r="E144" s="99">
        <f>SUM(E145)</f>
        <v>0</v>
      </c>
      <c r="F144" s="99"/>
      <c r="G144" s="99">
        <f>SUM(G145)</f>
        <v>0</v>
      </c>
      <c r="H144" s="100" t="e">
        <f t="shared" si="16"/>
        <v>#DIV/0!</v>
      </c>
    </row>
    <row r="145" spans="1:8" s="53" customFormat="1" hidden="1" x14ac:dyDescent="0.25">
      <c r="A145" s="54"/>
      <c r="B145" s="55">
        <v>32</v>
      </c>
      <c r="C145" s="56"/>
      <c r="D145" s="92" t="s">
        <v>136</v>
      </c>
      <c r="E145" s="99">
        <v>0</v>
      </c>
      <c r="F145" s="99"/>
      <c r="G145" s="100">
        <f>SUM(G146)</f>
        <v>0</v>
      </c>
      <c r="H145" s="100" t="e">
        <f>SUM(G145/E145*100)</f>
        <v>#DIV/0!</v>
      </c>
    </row>
    <row r="146" spans="1:8" s="53" customFormat="1" hidden="1" x14ac:dyDescent="0.25">
      <c r="A146" s="173">
        <v>3232</v>
      </c>
      <c r="B146" s="174"/>
      <c r="C146" s="175"/>
      <c r="D146" s="93" t="s">
        <v>144</v>
      </c>
      <c r="E146" s="99"/>
      <c r="F146" s="99"/>
      <c r="G146" s="98">
        <v>0</v>
      </c>
      <c r="H146" s="96"/>
    </row>
    <row r="147" spans="1:8" s="53" customFormat="1" hidden="1" x14ac:dyDescent="0.25">
      <c r="A147" s="164" t="s">
        <v>280</v>
      </c>
      <c r="B147" s="165"/>
      <c r="C147" s="166"/>
      <c r="D147" s="115" t="s">
        <v>281</v>
      </c>
      <c r="E147" s="99">
        <f>SUM(E149)</f>
        <v>0</v>
      </c>
      <c r="F147" s="99"/>
      <c r="G147" s="99">
        <f>SUM(G149)</f>
        <v>0</v>
      </c>
      <c r="H147" s="100" t="e">
        <f t="shared" ref="H147:H148" si="17">SUM(G147/E147*100)</f>
        <v>#DIV/0!</v>
      </c>
    </row>
    <row r="148" spans="1:8" s="53" customFormat="1" ht="14.45" hidden="1" customHeight="1" x14ac:dyDescent="0.25">
      <c r="A148" s="167" t="s">
        <v>236</v>
      </c>
      <c r="B148" s="168"/>
      <c r="C148" s="169"/>
      <c r="D148" s="116" t="s">
        <v>200</v>
      </c>
      <c r="E148" s="99">
        <f>SUM(E149)</f>
        <v>0</v>
      </c>
      <c r="F148" s="99"/>
      <c r="G148" s="99">
        <f>SUM(G149)</f>
        <v>0</v>
      </c>
      <c r="H148" s="100" t="e">
        <f t="shared" si="17"/>
        <v>#DIV/0!</v>
      </c>
    </row>
    <row r="149" spans="1:8" s="53" customFormat="1" hidden="1" x14ac:dyDescent="0.25">
      <c r="A149" s="54"/>
      <c r="B149" s="55">
        <v>32</v>
      </c>
      <c r="C149" s="56"/>
      <c r="D149" s="92" t="s">
        <v>136</v>
      </c>
      <c r="E149" s="99">
        <v>0</v>
      </c>
      <c r="F149" s="99"/>
      <c r="G149" s="100">
        <f>SUM(G150)</f>
        <v>0</v>
      </c>
      <c r="H149" s="100" t="e">
        <f>SUM(G149/E149*100)</f>
        <v>#DIV/0!</v>
      </c>
    </row>
    <row r="150" spans="1:8" s="53" customFormat="1" hidden="1" x14ac:dyDescent="0.25">
      <c r="A150" s="173">
        <v>3232</v>
      </c>
      <c r="B150" s="174"/>
      <c r="C150" s="175"/>
      <c r="D150" s="93" t="s">
        <v>144</v>
      </c>
      <c r="E150" s="99"/>
      <c r="F150" s="99"/>
      <c r="G150" s="98">
        <v>0</v>
      </c>
      <c r="H150" s="96"/>
    </row>
    <row r="151" spans="1:8" s="53" customFormat="1" x14ac:dyDescent="0.25">
      <c r="A151" s="170" t="s">
        <v>248</v>
      </c>
      <c r="B151" s="171"/>
      <c r="C151" s="172"/>
      <c r="D151" s="121" t="s">
        <v>204</v>
      </c>
      <c r="E151" s="122">
        <f>+E152+E158+E161</f>
        <v>12590.36</v>
      </c>
      <c r="F151" s="122"/>
      <c r="G151" s="122">
        <f>+G152+G158+G161</f>
        <v>12894.5</v>
      </c>
      <c r="H151" s="123">
        <f t="shared" ref="H151:H153" si="18">SUM(G151/E151*100)</f>
        <v>102.41565769366403</v>
      </c>
    </row>
    <row r="152" spans="1:8" s="53" customFormat="1" ht="14.45" customHeight="1" x14ac:dyDescent="0.25">
      <c r="A152" s="164" t="s">
        <v>245</v>
      </c>
      <c r="B152" s="165"/>
      <c r="C152" s="166"/>
      <c r="D152" s="86" t="s">
        <v>205</v>
      </c>
      <c r="E152" s="99">
        <f>+E153</f>
        <v>11620.36</v>
      </c>
      <c r="F152" s="99"/>
      <c r="G152" s="99">
        <f>+G153</f>
        <v>12027.84</v>
      </c>
      <c r="H152" s="100">
        <f t="shared" si="18"/>
        <v>103.50660392621226</v>
      </c>
    </row>
    <row r="153" spans="1:8" s="53" customFormat="1" x14ac:dyDescent="0.25">
      <c r="A153" s="167" t="s">
        <v>226</v>
      </c>
      <c r="B153" s="168"/>
      <c r="C153" s="169"/>
      <c r="D153" s="87" t="s">
        <v>227</v>
      </c>
      <c r="E153" s="99">
        <f>SUM(E154)</f>
        <v>11620.36</v>
      </c>
      <c r="F153" s="99"/>
      <c r="G153" s="99">
        <f>SUM(G154)</f>
        <v>12027.84</v>
      </c>
      <c r="H153" s="100">
        <f t="shared" si="18"/>
        <v>103.50660392621226</v>
      </c>
    </row>
    <row r="154" spans="1:8" s="53" customFormat="1" x14ac:dyDescent="0.25">
      <c r="A154" s="57"/>
      <c r="B154" s="58">
        <v>42</v>
      </c>
      <c r="C154" s="59"/>
      <c r="D154" s="92" t="s">
        <v>166</v>
      </c>
      <c r="E154" s="99">
        <v>11620.36</v>
      </c>
      <c r="F154" s="99"/>
      <c r="G154" s="100">
        <f>SUM(G155:G157)</f>
        <v>12027.84</v>
      </c>
      <c r="H154" s="100">
        <f>SUM(G154/E154*100)</f>
        <v>103.50660392621226</v>
      </c>
    </row>
    <row r="155" spans="1:8" s="31" customFormat="1" x14ac:dyDescent="0.25">
      <c r="A155" s="173">
        <v>4221</v>
      </c>
      <c r="B155" s="174"/>
      <c r="C155" s="175"/>
      <c r="D155" s="93" t="s">
        <v>167</v>
      </c>
      <c r="E155" s="97"/>
      <c r="F155" s="97"/>
      <c r="G155" s="98">
        <v>2877.84</v>
      </c>
      <c r="H155" s="95"/>
    </row>
    <row r="156" spans="1:8" s="31" customFormat="1" x14ac:dyDescent="0.25">
      <c r="A156" s="173">
        <v>4225</v>
      </c>
      <c r="B156" s="174"/>
      <c r="C156" s="175"/>
      <c r="D156" s="93" t="s">
        <v>261</v>
      </c>
      <c r="E156" s="97"/>
      <c r="F156" s="97"/>
      <c r="G156" s="98">
        <v>9150</v>
      </c>
      <c r="H156" s="95"/>
    </row>
    <row r="157" spans="1:8" s="31" customFormat="1" x14ac:dyDescent="0.25">
      <c r="A157" s="173">
        <v>4227</v>
      </c>
      <c r="B157" s="174"/>
      <c r="C157" s="175"/>
      <c r="D157" s="93" t="s">
        <v>168</v>
      </c>
      <c r="E157" s="97"/>
      <c r="F157" s="97"/>
      <c r="G157" s="98">
        <v>0</v>
      </c>
      <c r="H157" s="95"/>
    </row>
    <row r="158" spans="1:8" s="53" customFormat="1" ht="14.45" hidden="1" customHeight="1" x14ac:dyDescent="0.25">
      <c r="A158" s="167" t="s">
        <v>223</v>
      </c>
      <c r="B158" s="168"/>
      <c r="C158" s="169"/>
      <c r="D158" s="111" t="s">
        <v>224</v>
      </c>
      <c r="E158" s="99">
        <f>SUM(E159)</f>
        <v>0</v>
      </c>
      <c r="F158" s="99"/>
      <c r="G158" s="99">
        <f t="shared" ref="G158" si="19">SUM(G159)</f>
        <v>0</v>
      </c>
      <c r="H158" s="100"/>
    </row>
    <row r="159" spans="1:8" s="53" customFormat="1" hidden="1" x14ac:dyDescent="0.25">
      <c r="A159" s="57"/>
      <c r="B159" s="58">
        <v>42</v>
      </c>
      <c r="C159" s="59"/>
      <c r="D159" s="92" t="s">
        <v>166</v>
      </c>
      <c r="E159" s="99">
        <v>0</v>
      </c>
      <c r="F159" s="99"/>
      <c r="G159" s="100">
        <f>SUM(G160)</f>
        <v>0</v>
      </c>
      <c r="H159" s="100"/>
    </row>
    <row r="160" spans="1:8" s="31" customFormat="1" hidden="1" x14ac:dyDescent="0.25">
      <c r="A160" s="173">
        <v>4221</v>
      </c>
      <c r="B160" s="174"/>
      <c r="C160" s="175"/>
      <c r="D160" s="93" t="s">
        <v>167</v>
      </c>
      <c r="E160" s="97"/>
      <c r="F160" s="97"/>
      <c r="G160" s="98">
        <v>0</v>
      </c>
      <c r="H160" s="95"/>
    </row>
    <row r="161" spans="1:8" s="53" customFormat="1" ht="14.45" customHeight="1" x14ac:dyDescent="0.25">
      <c r="A161" s="164" t="s">
        <v>249</v>
      </c>
      <c r="B161" s="165"/>
      <c r="C161" s="166"/>
      <c r="D161" s="86" t="s">
        <v>206</v>
      </c>
      <c r="E161" s="99">
        <f>+E162+E165</f>
        <v>970</v>
      </c>
      <c r="F161" s="99"/>
      <c r="G161" s="99">
        <f t="shared" ref="G161" si="20">+G162+G165</f>
        <v>866.66000000000008</v>
      </c>
      <c r="H161" s="100">
        <f>SUM(G161/E161*100)</f>
        <v>89.346391752577318</v>
      </c>
    </row>
    <row r="162" spans="1:8" s="53" customFormat="1" x14ac:dyDescent="0.25">
      <c r="A162" s="167" t="s">
        <v>236</v>
      </c>
      <c r="B162" s="168"/>
      <c r="C162" s="169"/>
      <c r="D162" s="111" t="s">
        <v>200</v>
      </c>
      <c r="E162" s="99">
        <f>SUM(E163)</f>
        <v>330</v>
      </c>
      <c r="F162" s="99"/>
      <c r="G162" s="99">
        <f t="shared" ref="G162" si="21">SUM(G163)</f>
        <v>326.66000000000003</v>
      </c>
      <c r="H162" s="100">
        <f>SUM(G162/E162*100)</f>
        <v>98.987878787878785</v>
      </c>
    </row>
    <row r="163" spans="1:8" s="53" customFormat="1" x14ac:dyDescent="0.25">
      <c r="A163" s="57"/>
      <c r="B163" s="58">
        <v>42</v>
      </c>
      <c r="C163" s="59"/>
      <c r="D163" s="92" t="s">
        <v>166</v>
      </c>
      <c r="E163" s="99">
        <v>330</v>
      </c>
      <c r="F163" s="99"/>
      <c r="G163" s="100">
        <f>SUM(G164)</f>
        <v>326.66000000000003</v>
      </c>
      <c r="H163" s="100">
        <f>SUM(G163/E163*100)</f>
        <v>98.987878787878785</v>
      </c>
    </row>
    <row r="164" spans="1:8" s="31" customFormat="1" x14ac:dyDescent="0.25">
      <c r="A164" s="173">
        <v>4241</v>
      </c>
      <c r="B164" s="174"/>
      <c r="C164" s="175"/>
      <c r="D164" s="93" t="s">
        <v>169</v>
      </c>
      <c r="E164" s="97"/>
      <c r="F164" s="97"/>
      <c r="G164" s="98">
        <v>326.66000000000003</v>
      </c>
      <c r="H164" s="95"/>
    </row>
    <row r="165" spans="1:8" s="53" customFormat="1" x14ac:dyDescent="0.25">
      <c r="A165" s="167" t="s">
        <v>231</v>
      </c>
      <c r="B165" s="168"/>
      <c r="C165" s="169"/>
      <c r="D165" s="87" t="s">
        <v>232</v>
      </c>
      <c r="E165" s="99">
        <f>SUM(E166)</f>
        <v>640</v>
      </c>
      <c r="F165" s="99"/>
      <c r="G165" s="99">
        <f t="shared" ref="G165" si="22">SUM(G166)</f>
        <v>540</v>
      </c>
      <c r="H165" s="100">
        <f>SUM(G165/E165*100)</f>
        <v>84.375</v>
      </c>
    </row>
    <row r="166" spans="1:8" s="53" customFormat="1" x14ac:dyDescent="0.25">
      <c r="A166" s="57"/>
      <c r="B166" s="58">
        <v>42</v>
      </c>
      <c r="C166" s="59"/>
      <c r="D166" s="92" t="s">
        <v>166</v>
      </c>
      <c r="E166" s="99">
        <v>640</v>
      </c>
      <c r="F166" s="99"/>
      <c r="G166" s="100">
        <f>SUM(G167)</f>
        <v>540</v>
      </c>
      <c r="H166" s="100">
        <f>SUM(G166/E166*100)</f>
        <v>84.375</v>
      </c>
    </row>
    <row r="167" spans="1:8" s="31" customFormat="1" x14ac:dyDescent="0.25">
      <c r="A167" s="173">
        <v>4241</v>
      </c>
      <c r="B167" s="174"/>
      <c r="C167" s="175"/>
      <c r="D167" s="93" t="s">
        <v>169</v>
      </c>
      <c r="E167" s="97"/>
      <c r="F167" s="97"/>
      <c r="G167" s="98">
        <v>540</v>
      </c>
      <c r="H167" s="95"/>
    </row>
    <row r="168" spans="1:8" s="53" customFormat="1" x14ac:dyDescent="0.25">
      <c r="A168" s="170" t="s">
        <v>247</v>
      </c>
      <c r="B168" s="171"/>
      <c r="C168" s="172"/>
      <c r="D168" s="121" t="s">
        <v>246</v>
      </c>
      <c r="E168" s="122">
        <f>+E169+E174</f>
        <v>30000</v>
      </c>
      <c r="F168" s="122"/>
      <c r="G168" s="122">
        <f>+G169+G174</f>
        <v>0</v>
      </c>
      <c r="H168" s="123">
        <f>SUM(G168/E168*100)</f>
        <v>0</v>
      </c>
    </row>
    <row r="169" spans="1:8" s="53" customFormat="1" ht="14.45" hidden="1" customHeight="1" x14ac:dyDescent="0.25">
      <c r="A169" s="164" t="s">
        <v>250</v>
      </c>
      <c r="B169" s="165"/>
      <c r="C169" s="166"/>
      <c r="D169" s="86" t="s">
        <v>251</v>
      </c>
      <c r="E169" s="99">
        <f>+E170</f>
        <v>0</v>
      </c>
      <c r="F169" s="99"/>
      <c r="G169" s="99">
        <f>+G170</f>
        <v>0</v>
      </c>
      <c r="H169" s="100" t="e">
        <f t="shared" ref="H169:H171" si="23">SUM(G169/E169*100)</f>
        <v>#DIV/0!</v>
      </c>
    </row>
    <row r="170" spans="1:8" s="53" customFormat="1" hidden="1" x14ac:dyDescent="0.25">
      <c r="A170" s="167" t="s">
        <v>252</v>
      </c>
      <c r="B170" s="168"/>
      <c r="C170" s="169"/>
      <c r="D170" s="87" t="s">
        <v>253</v>
      </c>
      <c r="E170" s="99">
        <f>SUM(E171)</f>
        <v>0</v>
      </c>
      <c r="F170" s="99"/>
      <c r="G170" s="99">
        <f>SUM(G171)</f>
        <v>0</v>
      </c>
      <c r="H170" s="100" t="e">
        <f t="shared" si="23"/>
        <v>#DIV/0!</v>
      </c>
    </row>
    <row r="171" spans="1:8" s="53" customFormat="1" hidden="1" x14ac:dyDescent="0.25">
      <c r="A171" s="57"/>
      <c r="B171" s="58">
        <v>32</v>
      </c>
      <c r="C171" s="59"/>
      <c r="D171" s="92" t="s">
        <v>254</v>
      </c>
      <c r="E171" s="99">
        <v>0</v>
      </c>
      <c r="F171" s="99"/>
      <c r="G171" s="100">
        <f>SUM(G172:G173)</f>
        <v>0</v>
      </c>
      <c r="H171" s="100" t="e">
        <f t="shared" si="23"/>
        <v>#DIV/0!</v>
      </c>
    </row>
    <row r="172" spans="1:8" s="31" customFormat="1" hidden="1" x14ac:dyDescent="0.25">
      <c r="A172" s="173">
        <v>3211</v>
      </c>
      <c r="B172" s="174"/>
      <c r="C172" s="175"/>
      <c r="D172" s="93" t="s">
        <v>137</v>
      </c>
      <c r="E172" s="97"/>
      <c r="F172" s="97"/>
      <c r="G172" s="98">
        <v>0</v>
      </c>
      <c r="H172" s="95"/>
    </row>
    <row r="173" spans="1:8" s="31" customFormat="1" hidden="1" x14ac:dyDescent="0.25">
      <c r="A173" s="173">
        <v>3241</v>
      </c>
      <c r="B173" s="174"/>
      <c r="C173" s="175"/>
      <c r="D173" s="93" t="s">
        <v>159</v>
      </c>
      <c r="E173" s="97"/>
      <c r="F173" s="97"/>
      <c r="G173" s="98">
        <v>0</v>
      </c>
      <c r="H173" s="95"/>
    </row>
    <row r="174" spans="1:8" s="53" customFormat="1" ht="14.45" customHeight="1" x14ac:dyDescent="0.25">
      <c r="A174" s="164" t="s">
        <v>255</v>
      </c>
      <c r="B174" s="165"/>
      <c r="C174" s="166"/>
      <c r="D174" s="110" t="s">
        <v>256</v>
      </c>
      <c r="E174" s="99">
        <f>SUM(E176,E197)</f>
        <v>30000</v>
      </c>
      <c r="F174" s="99"/>
      <c r="G174" s="99">
        <f>SUM(G176,G197)</f>
        <v>0</v>
      </c>
      <c r="H174" s="100">
        <f t="shared" ref="H174:H176" si="24">SUM(G174/E174*100)</f>
        <v>0</v>
      </c>
    </row>
    <row r="175" spans="1:8" s="53" customFormat="1" x14ac:dyDescent="0.25">
      <c r="A175" s="167" t="s">
        <v>252</v>
      </c>
      <c r="B175" s="168"/>
      <c r="C175" s="169"/>
      <c r="D175" s="111" t="s">
        <v>253</v>
      </c>
      <c r="E175" s="99">
        <f>SUM(E176)</f>
        <v>30000</v>
      </c>
      <c r="F175" s="99"/>
      <c r="G175" s="99">
        <f>SUM(G176)</f>
        <v>0</v>
      </c>
      <c r="H175" s="100">
        <f t="shared" si="24"/>
        <v>0</v>
      </c>
    </row>
    <row r="176" spans="1:8" s="53" customFormat="1" x14ac:dyDescent="0.25">
      <c r="A176" s="57"/>
      <c r="B176" s="58">
        <v>32</v>
      </c>
      <c r="C176" s="59"/>
      <c r="D176" s="92" t="s">
        <v>254</v>
      </c>
      <c r="E176" s="99">
        <v>30000</v>
      </c>
      <c r="F176" s="99"/>
      <c r="G176" s="100">
        <f>SUM(G177:G178)</f>
        <v>0</v>
      </c>
      <c r="H176" s="100">
        <f t="shared" si="24"/>
        <v>0</v>
      </c>
    </row>
    <row r="177" spans="1:8" s="53" customFormat="1" x14ac:dyDescent="0.25">
      <c r="A177" s="173">
        <v>3221</v>
      </c>
      <c r="B177" s="174"/>
      <c r="C177" s="175"/>
      <c r="D177" s="93" t="s">
        <v>139</v>
      </c>
      <c r="E177" s="99"/>
      <c r="F177" s="99"/>
      <c r="G177" s="100">
        <v>0</v>
      </c>
      <c r="H177" s="100"/>
    </row>
    <row r="178" spans="1:8" s="31" customFormat="1" x14ac:dyDescent="0.25">
      <c r="A178" s="173">
        <v>3241</v>
      </c>
      <c r="B178" s="174"/>
      <c r="C178" s="175"/>
      <c r="D178" s="93" t="s">
        <v>159</v>
      </c>
      <c r="E178" s="97"/>
      <c r="F178" s="97"/>
      <c r="G178" s="98">
        <v>0</v>
      </c>
      <c r="H178" s="95"/>
    </row>
    <row r="179" spans="1:8" s="53" customFormat="1" x14ac:dyDescent="0.25">
      <c r="A179" s="170" t="s">
        <v>297</v>
      </c>
      <c r="B179" s="171"/>
      <c r="C179" s="172"/>
      <c r="D179" s="128" t="s">
        <v>298</v>
      </c>
      <c r="E179" s="122">
        <f>+E180</f>
        <v>7050</v>
      </c>
      <c r="F179" s="122"/>
      <c r="G179" s="122">
        <f>+G180</f>
        <v>6777.4099999999989</v>
      </c>
      <c r="H179" s="123">
        <f>SUM(G179/E179*100)</f>
        <v>96.133475177304945</v>
      </c>
    </row>
    <row r="180" spans="1:8" s="117" customFormat="1" x14ac:dyDescent="0.25">
      <c r="A180" s="164" t="s">
        <v>299</v>
      </c>
      <c r="B180" s="165"/>
      <c r="C180" s="166"/>
      <c r="D180" s="126" t="s">
        <v>300</v>
      </c>
      <c r="E180" s="99">
        <f>+E181+E188</f>
        <v>7050</v>
      </c>
      <c r="F180" s="99"/>
      <c r="G180" s="99">
        <f>+G181+G188</f>
        <v>6777.4099999999989</v>
      </c>
      <c r="H180" s="100">
        <f t="shared" ref="H180:H181" si="25">SUM(G180/E180*100)</f>
        <v>96.133475177304945</v>
      </c>
    </row>
    <row r="181" spans="1:8" s="117" customFormat="1" x14ac:dyDescent="0.25">
      <c r="A181" s="167" t="s">
        <v>236</v>
      </c>
      <c r="B181" s="168"/>
      <c r="C181" s="169"/>
      <c r="D181" s="127" t="s">
        <v>200</v>
      </c>
      <c r="E181" s="99">
        <f>+E182+E186</f>
        <v>2820</v>
      </c>
      <c r="F181" s="99"/>
      <c r="G181" s="99">
        <f>+G182+G186</f>
        <v>1793.03</v>
      </c>
      <c r="H181" s="100">
        <f t="shared" si="25"/>
        <v>63.58262411347517</v>
      </c>
    </row>
    <row r="182" spans="1:8" s="117" customFormat="1" x14ac:dyDescent="0.25">
      <c r="A182" s="54"/>
      <c r="B182" s="55">
        <v>31</v>
      </c>
      <c r="C182" s="56"/>
      <c r="D182" s="118" t="s">
        <v>160</v>
      </c>
      <c r="E182" s="99">
        <v>2723.2</v>
      </c>
      <c r="F182" s="99"/>
      <c r="G182" s="100">
        <f>SUM(G183:G185)</f>
        <v>1755.03</v>
      </c>
      <c r="H182" s="100">
        <f>SUM(G182/E182*100)</f>
        <v>64.44734136310224</v>
      </c>
    </row>
    <row r="183" spans="1:8" s="120" customFormat="1" x14ac:dyDescent="0.25">
      <c r="A183" s="163">
        <v>3111</v>
      </c>
      <c r="B183" s="163"/>
      <c r="C183" s="163"/>
      <c r="D183" s="119" t="s">
        <v>161</v>
      </c>
      <c r="E183" s="97"/>
      <c r="F183" s="97"/>
      <c r="G183" s="98">
        <v>1403.46</v>
      </c>
      <c r="H183" s="95"/>
    </row>
    <row r="184" spans="1:8" s="120" customFormat="1" x14ac:dyDescent="0.25">
      <c r="A184" s="163">
        <v>3121</v>
      </c>
      <c r="B184" s="163"/>
      <c r="C184" s="163"/>
      <c r="D184" s="119" t="s">
        <v>162</v>
      </c>
      <c r="E184" s="97"/>
      <c r="F184" s="97"/>
      <c r="G184" s="98">
        <v>120</v>
      </c>
      <c r="H184" s="95"/>
    </row>
    <row r="185" spans="1:8" s="120" customFormat="1" x14ac:dyDescent="0.25">
      <c r="A185" s="163">
        <v>3132</v>
      </c>
      <c r="B185" s="163"/>
      <c r="C185" s="163"/>
      <c r="D185" s="119" t="s">
        <v>163</v>
      </c>
      <c r="E185" s="97"/>
      <c r="F185" s="97"/>
      <c r="G185" s="98">
        <v>231.57</v>
      </c>
      <c r="H185" s="95"/>
    </row>
    <row r="186" spans="1:8" s="117" customFormat="1" x14ac:dyDescent="0.25">
      <c r="A186" s="54"/>
      <c r="B186" s="55">
        <v>32</v>
      </c>
      <c r="C186" s="56"/>
      <c r="D186" s="118" t="s">
        <v>136</v>
      </c>
      <c r="E186" s="99">
        <v>96.8</v>
      </c>
      <c r="F186" s="99"/>
      <c r="G186" s="100">
        <f>SUM(G187)</f>
        <v>38</v>
      </c>
      <c r="H186" s="100">
        <f t="shared" ref="H186" si="26">SUM(G186/E186*100)</f>
        <v>39.256198347107443</v>
      </c>
    </row>
    <row r="187" spans="1:8" s="120" customFormat="1" x14ac:dyDescent="0.25">
      <c r="A187" s="163">
        <v>3212</v>
      </c>
      <c r="B187" s="163"/>
      <c r="C187" s="163"/>
      <c r="D187" s="119" t="s">
        <v>155</v>
      </c>
      <c r="E187" s="97"/>
      <c r="F187" s="97"/>
      <c r="G187" s="98">
        <v>38</v>
      </c>
      <c r="H187" s="95"/>
    </row>
    <row r="188" spans="1:8" s="117" customFormat="1" x14ac:dyDescent="0.25">
      <c r="A188" s="167" t="s">
        <v>252</v>
      </c>
      <c r="B188" s="168"/>
      <c r="C188" s="169"/>
      <c r="D188" s="127" t="s">
        <v>301</v>
      </c>
      <c r="E188" s="99">
        <f>+E189+E193</f>
        <v>4230</v>
      </c>
      <c r="F188" s="99"/>
      <c r="G188" s="99">
        <f>+G189+G193</f>
        <v>4984.3799999999992</v>
      </c>
      <c r="H188" s="100">
        <f t="shared" ref="H188" si="27">SUM(G188/E188*100)</f>
        <v>117.83404255319148</v>
      </c>
    </row>
    <row r="189" spans="1:8" s="117" customFormat="1" x14ac:dyDescent="0.25">
      <c r="A189" s="54"/>
      <c r="B189" s="55">
        <v>31</v>
      </c>
      <c r="C189" s="56"/>
      <c r="D189" s="118" t="s">
        <v>160</v>
      </c>
      <c r="E189" s="99">
        <v>4084.8</v>
      </c>
      <c r="F189" s="99"/>
      <c r="G189" s="100">
        <f>SUM(G190:G192)</f>
        <v>4780.3799999999992</v>
      </c>
      <c r="H189" s="100">
        <f>SUM(G189/E189*100)</f>
        <v>117.02849588719151</v>
      </c>
    </row>
    <row r="190" spans="1:8" s="120" customFormat="1" x14ac:dyDescent="0.25">
      <c r="A190" s="163">
        <v>3111</v>
      </c>
      <c r="B190" s="163"/>
      <c r="C190" s="163"/>
      <c r="D190" s="119" t="s">
        <v>161</v>
      </c>
      <c r="E190" s="97"/>
      <c r="F190" s="97"/>
      <c r="G190" s="98">
        <v>3948.82</v>
      </c>
      <c r="H190" s="95"/>
    </row>
    <row r="191" spans="1:8" s="120" customFormat="1" x14ac:dyDescent="0.25">
      <c r="A191" s="163">
        <v>3121</v>
      </c>
      <c r="B191" s="163"/>
      <c r="C191" s="163"/>
      <c r="D191" s="119" t="s">
        <v>162</v>
      </c>
      <c r="E191" s="97"/>
      <c r="F191" s="97"/>
      <c r="G191" s="98">
        <v>180</v>
      </c>
      <c r="H191" s="95"/>
    </row>
    <row r="192" spans="1:8" s="120" customFormat="1" x14ac:dyDescent="0.25">
      <c r="A192" s="163">
        <v>3132</v>
      </c>
      <c r="B192" s="163"/>
      <c r="C192" s="163"/>
      <c r="D192" s="119" t="s">
        <v>163</v>
      </c>
      <c r="E192" s="97"/>
      <c r="F192" s="97"/>
      <c r="G192" s="98">
        <v>651.55999999999995</v>
      </c>
      <c r="H192" s="95"/>
    </row>
    <row r="193" spans="1:8" s="117" customFormat="1" x14ac:dyDescent="0.25">
      <c r="A193" s="54"/>
      <c r="B193" s="55">
        <v>32</v>
      </c>
      <c r="C193" s="56"/>
      <c r="D193" s="118" t="s">
        <v>136</v>
      </c>
      <c r="E193" s="99">
        <v>145.19999999999999</v>
      </c>
      <c r="F193" s="99"/>
      <c r="G193" s="100">
        <f>SUM(G194:G195)</f>
        <v>204</v>
      </c>
      <c r="H193" s="100">
        <f t="shared" ref="H193" si="28">SUM(G193/E193*100)</f>
        <v>140.49586776859508</v>
      </c>
    </row>
    <row r="194" spans="1:8" s="120" customFormat="1" x14ac:dyDescent="0.25">
      <c r="A194" s="163">
        <v>3212</v>
      </c>
      <c r="B194" s="163"/>
      <c r="C194" s="163"/>
      <c r="D194" s="119" t="s">
        <v>155</v>
      </c>
      <c r="E194" s="97"/>
      <c r="F194" s="97"/>
      <c r="G194" s="98">
        <v>114</v>
      </c>
      <c r="H194" s="95"/>
    </row>
    <row r="195" spans="1:8" s="120" customFormat="1" x14ac:dyDescent="0.25">
      <c r="A195" s="163">
        <v>3236</v>
      </c>
      <c r="B195" s="163"/>
      <c r="C195" s="163"/>
      <c r="D195" s="93" t="s">
        <v>157</v>
      </c>
      <c r="E195" s="97"/>
      <c r="F195" s="97"/>
      <c r="G195" s="98">
        <v>90</v>
      </c>
      <c r="H195" s="95"/>
    </row>
    <row r="197" spans="1:8" x14ac:dyDescent="0.25">
      <c r="A197" s="106" t="str">
        <f>+SAŽETAK!A31</f>
        <v>KLASA: 007-04/26-01/03</v>
      </c>
      <c r="D197"/>
      <c r="G197" s="149" t="str">
        <f>+SAŽETAK!I31</f>
        <v>Predsjednik Školskog odbora</v>
      </c>
      <c r="H197" s="149"/>
    </row>
    <row r="198" spans="1:8" x14ac:dyDescent="0.25">
      <c r="A198" s="109" t="str">
        <f>+SAŽETAK!A32</f>
        <v>UR.BROJ: 2168-22-26-07</v>
      </c>
      <c r="D198"/>
      <c r="G198" s="149" t="str">
        <f>+SAŽETAK!I32</f>
        <v>Mauricio Smoković, dipl.iur.,v.r.</v>
      </c>
      <c r="H198" s="149"/>
    </row>
    <row r="199" spans="1:8" x14ac:dyDescent="0.25">
      <c r="A199" s="109" t="str">
        <f>+SAŽETAK!A33</f>
        <v>Pula, 31. ožujka 2026.</v>
      </c>
      <c r="D199"/>
    </row>
  </sheetData>
  <mergeCells count="154">
    <mergeCell ref="A150:C150"/>
    <mergeCell ref="A132:C132"/>
    <mergeCell ref="A133:C133"/>
    <mergeCell ref="A135:C135"/>
    <mergeCell ref="A137:C137"/>
    <mergeCell ref="A139:C139"/>
    <mergeCell ref="A141:C141"/>
    <mergeCell ref="A136:C136"/>
    <mergeCell ref="A147:C147"/>
    <mergeCell ref="A148:C148"/>
    <mergeCell ref="A128:C128"/>
    <mergeCell ref="A57:C57"/>
    <mergeCell ref="A58:C58"/>
    <mergeCell ref="A59:C59"/>
    <mergeCell ref="A78:C78"/>
    <mergeCell ref="A96:C96"/>
    <mergeCell ref="A97:C97"/>
    <mergeCell ref="A104:C104"/>
    <mergeCell ref="A99:C99"/>
    <mergeCell ref="A100:C100"/>
    <mergeCell ref="A101:C101"/>
    <mergeCell ref="A105:C105"/>
    <mergeCell ref="A106:C106"/>
    <mergeCell ref="A108:C108"/>
    <mergeCell ref="A63:C63"/>
    <mergeCell ref="A65:C65"/>
    <mergeCell ref="A68:C68"/>
    <mergeCell ref="A74:C74"/>
    <mergeCell ref="A121:C121"/>
    <mergeCell ref="A110:C110"/>
    <mergeCell ref="A82:C82"/>
    <mergeCell ref="A84:C84"/>
    <mergeCell ref="A88:C88"/>
    <mergeCell ref="A79:C79"/>
    <mergeCell ref="A156:C156"/>
    <mergeCell ref="A177:C177"/>
    <mergeCell ref="A21:C21"/>
    <mergeCell ref="A22:C22"/>
    <mergeCell ref="A24:C24"/>
    <mergeCell ref="A30:C30"/>
    <mergeCell ref="A32:C32"/>
    <mergeCell ref="A33:C33"/>
    <mergeCell ref="A76:C76"/>
    <mergeCell ref="A55:C55"/>
    <mergeCell ref="A61:C61"/>
    <mergeCell ref="A62:C62"/>
    <mergeCell ref="A175:C175"/>
    <mergeCell ref="A157:C157"/>
    <mergeCell ref="A151:C151"/>
    <mergeCell ref="A152:C152"/>
    <mergeCell ref="A153:C153"/>
    <mergeCell ref="A172:C172"/>
    <mergeCell ref="A123:C123"/>
    <mergeCell ref="A37:C37"/>
    <mergeCell ref="A119:C119"/>
    <mergeCell ref="A127:C127"/>
    <mergeCell ref="A115:C115"/>
    <mergeCell ref="A155:C155"/>
    <mergeCell ref="A72:C72"/>
    <mergeCell ref="A64:C64"/>
    <mergeCell ref="A66:C66"/>
    <mergeCell ref="A43:C43"/>
    <mergeCell ref="A48:C48"/>
    <mergeCell ref="A45:C45"/>
    <mergeCell ref="A52:C52"/>
    <mergeCell ref="A89:C89"/>
    <mergeCell ref="A91:C91"/>
    <mergeCell ref="A86:C86"/>
    <mergeCell ref="A87:C87"/>
    <mergeCell ref="A70:C70"/>
    <mergeCell ref="A50:C50"/>
    <mergeCell ref="A80:C80"/>
    <mergeCell ref="A71:C71"/>
    <mergeCell ref="A2:H2"/>
    <mergeCell ref="A10:C10"/>
    <mergeCell ref="A12:C12"/>
    <mergeCell ref="A4:H4"/>
    <mergeCell ref="A6:D6"/>
    <mergeCell ref="A7:C7"/>
    <mergeCell ref="A146:C146"/>
    <mergeCell ref="A144:C144"/>
    <mergeCell ref="A142:C142"/>
    <mergeCell ref="A143:C143"/>
    <mergeCell ref="A34:C34"/>
    <mergeCell ref="A25:C25"/>
    <mergeCell ref="A26:C26"/>
    <mergeCell ref="A28:C28"/>
    <mergeCell ref="A29:C29"/>
    <mergeCell ref="A39:C39"/>
    <mergeCell ref="A40:C40"/>
    <mergeCell ref="A41:C41"/>
    <mergeCell ref="A46:C46"/>
    <mergeCell ref="A36:C36"/>
    <mergeCell ref="A14:C14"/>
    <mergeCell ref="A23:C23"/>
    <mergeCell ref="A27:C27"/>
    <mergeCell ref="A44:C44"/>
    <mergeCell ref="A8:C8"/>
    <mergeCell ref="A9:C9"/>
    <mergeCell ref="A13:C13"/>
    <mergeCell ref="A15:C15"/>
    <mergeCell ref="A16:C16"/>
    <mergeCell ref="A17:C17"/>
    <mergeCell ref="A18:C18"/>
    <mergeCell ref="A19:C19"/>
    <mergeCell ref="A20:C20"/>
    <mergeCell ref="G198:H198"/>
    <mergeCell ref="A92:C92"/>
    <mergeCell ref="A93:C93"/>
    <mergeCell ref="A95:C95"/>
    <mergeCell ref="A129:C129"/>
    <mergeCell ref="A178:C178"/>
    <mergeCell ref="A122:C122"/>
    <mergeCell ref="A124:C124"/>
    <mergeCell ref="A125:C125"/>
    <mergeCell ref="A118:C118"/>
    <mergeCell ref="A120:C120"/>
    <mergeCell ref="A116:C116"/>
    <mergeCell ref="A131:C131"/>
    <mergeCell ref="G197:H197"/>
    <mergeCell ref="A168:C168"/>
    <mergeCell ref="A169:C169"/>
    <mergeCell ref="A170:C170"/>
    <mergeCell ref="A173:C173"/>
    <mergeCell ref="A165:C165"/>
    <mergeCell ref="A167:C167"/>
    <mergeCell ref="A158:C158"/>
    <mergeCell ref="A160:C160"/>
    <mergeCell ref="A161:C161"/>
    <mergeCell ref="A162:C162"/>
    <mergeCell ref="A191:C191"/>
    <mergeCell ref="A192:C192"/>
    <mergeCell ref="A194:C194"/>
    <mergeCell ref="A38:C38"/>
    <mergeCell ref="A75:C75"/>
    <mergeCell ref="A103:C103"/>
    <mergeCell ref="A195:C195"/>
    <mergeCell ref="A180:C180"/>
    <mergeCell ref="A181:C181"/>
    <mergeCell ref="A183:C183"/>
    <mergeCell ref="A184:C184"/>
    <mergeCell ref="A185:C185"/>
    <mergeCell ref="A187:C187"/>
    <mergeCell ref="A179:C179"/>
    <mergeCell ref="A188:C188"/>
    <mergeCell ref="A190:C190"/>
    <mergeCell ref="A164:C164"/>
    <mergeCell ref="A174:C174"/>
    <mergeCell ref="A83:C83"/>
    <mergeCell ref="A54:C54"/>
    <mergeCell ref="A47:C47"/>
    <mergeCell ref="A111:C111"/>
    <mergeCell ref="A112:C112"/>
    <mergeCell ref="A114:C114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Nevenka</cp:lastModifiedBy>
  <cp:lastPrinted>2026-03-27T11:38:51Z</cp:lastPrinted>
  <dcterms:created xsi:type="dcterms:W3CDTF">2022-08-12T12:51:27Z</dcterms:created>
  <dcterms:modified xsi:type="dcterms:W3CDTF">2026-03-31T12:00:04Z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