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570" windowHeight="1171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PRIHODA'!$4:$4</definedName>
    <definedName name="_xlnm.Print_Titles" localSheetId="2">'PLAN RASHODA I IZDATAKA'!$4:$5</definedName>
    <definedName name="_xlnm.Print_Area" localSheetId="1">'PLAN PRIHODA'!$A$1:$H$66</definedName>
    <definedName name="_xlnm.Print_Area" localSheetId="2">'PLAN RASHODA I IZDATAKA'!$A$1:$N$173</definedName>
  </definedNames>
  <calcPr fullCalcOnLoad="1"/>
</workbook>
</file>

<file path=xl/sharedStrings.xml><?xml version="1.0" encoding="utf-8"?>
<sst xmlns="http://schemas.openxmlformats.org/spreadsheetml/2006/main" count="497" uniqueCount="161">
  <si>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</si>
  <si>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</si>
  <si>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</si>
  <si>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</si>
  <si>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</si>
  <si>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</si>
  <si>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</si>
  <si>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</si>
  <si>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</si>
  <si>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</si>
  <si>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</si>
  <si>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</si>
  <si>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</si>
  <si>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</si>
  <si>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</si>
  <si>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</si>
  <si>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</si>
  <si>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</si>
  <si>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</si>
  <si>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</si>
  <si>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</si>
  <si>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</si>
  <si>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</si>
  <si>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</si>
  <si>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</si>
  <si>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</si>
  <si>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</si>
  <si>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</si>
  <si>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</si>
  <si>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</si>
  <si>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</si>
  <si>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</si>
  <si>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</si>
  <si>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</si>
  <si>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</si>
  <si>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</si>
  <si>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</si>
  <si>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</si>
  <si>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</si>
  <si>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</si>
  <si>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</si>
  <si>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</si>
  <si>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 xml:space="preserve"> 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</si>
  <si>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</si>
  <si>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</si>
  <si>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</si>
  <si>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</si>
  <si>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</si>
  <si>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</si>
  <si>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</si>
  <si>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Izvor financiranja</t>
  </si>
  <si>
    <t>REDOVNA DJELATNOST - MINIMALNI STANDARDI</t>
  </si>
  <si>
    <t>A220101</t>
  </si>
  <si>
    <t>MATERIJALNI RASHODI PO KRITERIJIMA</t>
  </si>
  <si>
    <t>ISTARSKA ŽUPANIJA</t>
  </si>
  <si>
    <t>Ostali nespomenuti rashodi posl.</t>
  </si>
  <si>
    <t>A220102</t>
  </si>
  <si>
    <t>MATER. RASHODI PO STVARNOM TROŠKU</t>
  </si>
  <si>
    <t>Ostali rashodi</t>
  </si>
  <si>
    <t>Kazne, penali i naknade štete</t>
  </si>
  <si>
    <t>Rashodi za nabavku nefinan.imovine</t>
  </si>
  <si>
    <t>Postrijenja i oprema</t>
  </si>
  <si>
    <t>A220103</t>
  </si>
  <si>
    <t>MATERIJALNI RASHODI - DRUGI IZVORI</t>
  </si>
  <si>
    <t>Naknade troš.osobama izvan rad.odnosa</t>
  </si>
  <si>
    <t>A230102</t>
  </si>
  <si>
    <t>ŽUPANIJSKA NATJECANJA</t>
  </si>
  <si>
    <t xml:space="preserve">Naknade troškova osobama izvan rad.odnosa </t>
  </si>
  <si>
    <t>U K U P N O - 230102</t>
  </si>
  <si>
    <t>A230168</t>
  </si>
  <si>
    <t>Uredska oprema i namještaj</t>
  </si>
  <si>
    <t>A230184</t>
  </si>
  <si>
    <t>ZAVIČAJNA NASTAVA</t>
  </si>
  <si>
    <t>Đorđe Vrcelj, dipl.ing.</t>
  </si>
  <si>
    <t>92 Rezultat poslovanja</t>
  </si>
  <si>
    <t>Oznaka rač.iz                                      računskog plana</t>
  </si>
  <si>
    <t>2021.</t>
  </si>
  <si>
    <t>Ukupno prihodi i primici za 2021.</t>
  </si>
  <si>
    <t xml:space="preserve">                  </t>
  </si>
  <si>
    <t>REPUBLIKA HRVATSKA</t>
  </si>
  <si>
    <t>ŽUPANIJA ISTARSKA</t>
  </si>
  <si>
    <t>INDUSTRIJSKO - OBRTNIČKA ŠKOLA PULA</t>
  </si>
  <si>
    <t>Rizzijeva 40, 52100 Pula</t>
  </si>
  <si>
    <t>OIB: 21765234516; MB:0129364</t>
  </si>
  <si>
    <t>Tel: 052/216-121; Faks: 052/216-124</t>
  </si>
  <si>
    <t>E-mail:ios.pula@skole.hr</t>
  </si>
  <si>
    <r>
      <t xml:space="preserve">Opći prihodi i primici
</t>
    </r>
    <r>
      <rPr>
        <b/>
        <sz val="10"/>
        <color indexed="8"/>
        <rFont val="Arial Narrow"/>
        <family val="2"/>
      </rPr>
      <t>- 1 -</t>
    </r>
  </si>
  <si>
    <r>
      <t xml:space="preserve">Vlastiti prihodi
</t>
    </r>
    <r>
      <rPr>
        <b/>
        <sz val="10"/>
        <color indexed="8"/>
        <rFont val="Arial Narrow"/>
        <family val="2"/>
      </rPr>
      <t>- 3 -</t>
    </r>
  </si>
  <si>
    <r>
      <t xml:space="preserve">Prihodi za posebne namjene
</t>
    </r>
    <r>
      <rPr>
        <b/>
        <sz val="10"/>
        <color indexed="8"/>
        <rFont val="Arial Narrow"/>
        <family val="2"/>
      </rPr>
      <t>- 4 -</t>
    </r>
  </si>
  <si>
    <r>
      <t xml:space="preserve">Pomoći
</t>
    </r>
    <r>
      <rPr>
        <b/>
        <sz val="10"/>
        <color indexed="8"/>
        <rFont val="Arial Narrow"/>
        <family val="2"/>
      </rPr>
      <t>- 5 -</t>
    </r>
  </si>
  <si>
    <r>
      <t xml:space="preserve">Donacije
</t>
    </r>
    <r>
      <rPr>
        <b/>
        <sz val="10"/>
        <color indexed="8"/>
        <rFont val="Arial Narrow"/>
        <family val="2"/>
      </rPr>
      <t>- 6 -</t>
    </r>
  </si>
  <si>
    <t>Prihodi od nefinancijske imovine i nadoknade šteta s osnova osiguranja
- 7 -</t>
  </si>
  <si>
    <r>
      <t xml:space="preserve">Namjenski primici od zaduživanja
</t>
    </r>
    <r>
      <rPr>
        <b/>
        <sz val="10"/>
        <color indexed="8"/>
        <rFont val="Arial Narrow"/>
        <family val="2"/>
      </rPr>
      <t>- 8 -</t>
    </r>
  </si>
  <si>
    <t>Predsjednik Školskog odbora:</t>
  </si>
  <si>
    <t>Plan 
za 2020.</t>
  </si>
  <si>
    <t>Projekcija plana
za 2021.</t>
  </si>
  <si>
    <t>Projekcija plana 
za 2022.</t>
  </si>
  <si>
    <t>Decentralizirana sredstva za SŠ</t>
  </si>
  <si>
    <t>Vlastiti prihodi SŠ</t>
  </si>
  <si>
    <t>Prihodi za posebne namjene za SŠ</t>
  </si>
  <si>
    <t>091</t>
  </si>
  <si>
    <t>A220104</t>
  </si>
  <si>
    <t>PLAĆE I DR.RASHODI ZA ZAPOSLENE SŠ</t>
  </si>
  <si>
    <t>MZO za proračunske korisnike</t>
  </si>
  <si>
    <t>A230101</t>
  </si>
  <si>
    <t>HZZZ za proračunske korisnike</t>
  </si>
  <si>
    <t>A230162</t>
  </si>
  <si>
    <t>NAKNADA ZA ŽSV</t>
  </si>
  <si>
    <t>AZZO za proračunske korisnike</t>
  </si>
  <si>
    <t>Ostale institucije za SŠ</t>
  </si>
  <si>
    <t>Nenamjenski prihodi i primici</t>
  </si>
  <si>
    <t>17249 INDUSTRIJSKO-OBRTNIČKA ŠKOLA PULA</t>
  </si>
  <si>
    <t>PROJEKCIJA
PLANA ZA 2020.</t>
  </si>
  <si>
    <t>PROJEKCIJA
PLANA ZA 2021.</t>
  </si>
  <si>
    <t>Prihodi od nef.i nadoknade šteta s osnova osig.
- 7 -</t>
  </si>
  <si>
    <t>Opći prihodi i primici
- 1 -</t>
  </si>
  <si>
    <t>Vlastiti prihodi
- 3 -</t>
  </si>
  <si>
    <t>Prihodi za posebne namjene
- 4 -</t>
  </si>
  <si>
    <t>Pomoći
- 5 -</t>
  </si>
  <si>
    <t>Donacije
- 6 -</t>
  </si>
  <si>
    <t>2022.</t>
  </si>
  <si>
    <r>
      <t>63</t>
    </r>
    <r>
      <rPr>
        <sz val="10"/>
        <rFont val="Arial Narrow"/>
        <family val="2"/>
      </rPr>
      <t xml:space="preserve">  Pomoći iz inozemstva i od subjekata unutar općeg proračuna</t>
    </r>
  </si>
  <si>
    <r>
      <t>632</t>
    </r>
    <r>
      <rPr>
        <sz val="10"/>
        <rFont val="Arial Narrow"/>
        <family val="2"/>
      </rPr>
      <t xml:space="preserve">  Pomoći od međunarodnih org.
te institucija i tijela EU</t>
    </r>
  </si>
  <si>
    <r>
      <t>634</t>
    </r>
    <r>
      <rPr>
        <sz val="10"/>
        <rFont val="Arial Narrow"/>
        <family val="2"/>
      </rPr>
      <t xml:space="preserve">  Pomoći od izvanproračunskih korisnika</t>
    </r>
  </si>
  <si>
    <r>
      <t>636</t>
    </r>
    <r>
      <rPr>
        <sz val="10"/>
        <rFont val="Arial Narrow"/>
        <family val="2"/>
      </rPr>
      <t xml:space="preserve">  Pomoći proračunskim korisnicima iz proračuna koji im nije nadležan</t>
    </r>
  </si>
  <si>
    <r>
      <t>65</t>
    </r>
    <r>
      <rPr>
        <sz val="10"/>
        <rFont val="Arial Narrow"/>
        <family val="2"/>
      </rPr>
      <t xml:space="preserve">  Prihodi od upravnih i admin.pristojbi, pristojbi po posebnim propisima i naknada</t>
    </r>
  </si>
  <si>
    <r>
      <t>652</t>
    </r>
    <r>
      <rPr>
        <sz val="10"/>
        <rFont val="Arial Narrow"/>
        <family val="2"/>
      </rPr>
      <t xml:space="preserve">   Prihodi po posebnim propisima</t>
    </r>
  </si>
  <si>
    <r>
      <t>66</t>
    </r>
    <r>
      <rPr>
        <sz val="10"/>
        <rFont val="Arial Narrow"/>
        <family val="2"/>
      </rPr>
      <t xml:space="preserve">  Prihodi od prodaje proizvoda i
roba te pruženih usluga i prihodi od donacija</t>
    </r>
  </si>
  <si>
    <r>
      <t>661</t>
    </r>
    <r>
      <rPr>
        <sz val="10"/>
        <rFont val="Arial Narrow"/>
        <family val="2"/>
      </rPr>
      <t xml:space="preserve">  Prihodi od prodaje proizvoda i
roba te pruženih usluga</t>
    </r>
  </si>
  <si>
    <r>
      <t>663</t>
    </r>
    <r>
      <rPr>
        <sz val="10"/>
        <rFont val="Arial Narrow"/>
        <family val="2"/>
      </rPr>
      <t xml:space="preserve"> Donacije od pravnih i fizičkih osoba izvan općeg proračuna</t>
    </r>
  </si>
  <si>
    <r>
      <t>663</t>
    </r>
    <r>
      <rPr>
        <sz val="10"/>
        <rFont val="Arial Narrow"/>
        <family val="2"/>
      </rPr>
      <t xml:space="preserve">  Donacije od pravnih i fizičkih
osoba izvan opće države</t>
    </r>
  </si>
  <si>
    <r>
      <t xml:space="preserve">67  </t>
    </r>
    <r>
      <rPr>
        <sz val="10"/>
        <rFont val="Arial Narrow"/>
        <family val="2"/>
      </rPr>
      <t>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</si>
  <si>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nadležnog proračuna za financiranje redovne djel.prorač.korisnika</t>
    </r>
  </si>
  <si>
    <r>
      <t>72</t>
    </r>
    <r>
      <rPr>
        <sz val="10"/>
        <rFont val="Arial Narrow"/>
        <family val="2"/>
      </rPr>
      <t xml:space="preserve">  Prihodi od prodaje proizvedene dugotrajne imovine</t>
    </r>
  </si>
  <si>
    <r>
      <t>721</t>
    </r>
    <r>
      <rPr>
        <sz val="10"/>
        <rFont val="Arial Narrow"/>
        <family val="2"/>
      </rPr>
      <t xml:space="preserve">  Prihodi od prodaje građevinskih objekata</t>
    </r>
  </si>
  <si>
    <r>
      <t>922</t>
    </r>
    <r>
      <rPr>
        <sz val="10"/>
        <rFont val="Arial Narrow"/>
        <family val="2"/>
      </rPr>
      <t xml:space="preserve"> Višak/manjak prihoda</t>
    </r>
  </si>
  <si>
    <r>
      <t xml:space="preserve">67 </t>
    </r>
    <r>
      <rPr>
        <sz val="11"/>
        <rFont val="Arial Narrow"/>
        <family val="2"/>
      </rPr>
      <t xml:space="preserve">  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</si>
  <si>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proračuna za financiranje redovne djelatnosti proračunskih korisnika</t>
    </r>
  </si>
  <si>
    <r>
      <t>721</t>
    </r>
    <r>
      <rPr>
        <sz val="10"/>
        <rFont val="Arial Narrow"/>
        <family val="2"/>
      </rPr>
      <t xml:space="preserve">  Prihodi od prodaje građevinskih
objekata</t>
    </r>
  </si>
  <si>
    <t>PROGRAMI OBRAZOVANJA IZNAD STANDARDA</t>
  </si>
  <si>
    <t>MATERIJALNI TROŠKOVI IZNAD STANDARDA</t>
  </si>
  <si>
    <t>EU PROJEKTI KOD PRORAČUNSKIH KORISNIKA</t>
  </si>
  <si>
    <t>RAZLIKA</t>
  </si>
  <si>
    <t>Donacije za SŠ</t>
  </si>
  <si>
    <t>Prihodi od institucija EU</t>
  </si>
  <si>
    <t>A230204</t>
  </si>
  <si>
    <t>MZOS za proračunske korisnike</t>
  </si>
  <si>
    <t>PROVEDBA KURIKULUMA</t>
  </si>
  <si>
    <t>Naknade troškova osobama izvan radnog odnosa</t>
  </si>
  <si>
    <t>PLAN ZA 2020.</t>
  </si>
  <si>
    <t>I. IZMJENE I DOPUNE - FINANCIJSKI PLAN INDUSTRIJSKO-OBRTNIČKE ŠKOLE PULA ZA 2020. I                                                                                                                                                PROJEKCIJA PLANA ZA 2021. I 2022. GODINU</t>
  </si>
  <si>
    <t>I. IZMJENE I DOPUNE PLANA PRIHODA I PRIMITAKA</t>
  </si>
  <si>
    <t>I. IZMJENE I DOPUNE PLANA RASHODA I IZDATAKA</t>
  </si>
  <si>
    <t>Namjenski
primici od
zaduživanja
- 8 -</t>
  </si>
  <si>
    <t>I izmjene i dopune plana za 2020.</t>
  </si>
  <si>
    <t>Razlika</t>
  </si>
  <si>
    <t>I. izmjene i dopune plana za 2020.</t>
  </si>
  <si>
    <t>I. IZMJENE I DOPUNE PLANA ZA 2020.</t>
  </si>
  <si>
    <t>KLASA: 400-02/20-01/02</t>
  </si>
  <si>
    <t>URBROJ: 2168-22-20-01</t>
  </si>
  <si>
    <t>Pula,  29. svibnja 2020. godine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</si>
</sst>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8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8.5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6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7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9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0" fontId="24" fillId="0" borderId="21" xfId="0" applyNumberFormat="1" applyFont="1" applyFill="1" applyBorder="1" applyAlignment="1" applyProtection="1">
      <alignment horizont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left"/>
    </xf>
    <xf numFmtId="3" fontId="31" fillId="7" borderId="21" xfId="0" applyNumberFormat="1" applyFont="1" applyFill="1" applyBorder="1" applyAlignment="1">
      <alignment horizontal="right"/>
    </xf>
    <xf numFmtId="3" fontId="31" fillId="7" borderId="21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>
      <alignment horizontal="right"/>
    </xf>
    <xf numFmtId="3" fontId="31" fillId="50" borderId="19" xfId="0" applyNumberFormat="1" applyFont="1" applyFill="1" applyBorder="1" applyAlignment="1" quotePrefix="1">
      <alignment horizontal="right"/>
    </xf>
    <xf numFmtId="3" fontId="31" fillId="50" borderId="21" xfId="0" applyNumberFormat="1" applyFont="1" applyFill="1" applyBorder="1" applyAlignment="1" applyProtection="1">
      <alignment horizontal="right" wrapText="1"/>
      <protection/>
    </xf>
    <xf numFmtId="3" fontId="31" fillId="7" borderId="19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22" fillId="0" borderId="24" xfId="0" applyNumberFormat="1" applyFont="1" applyBorder="1" applyAlignment="1">
      <alignment horizontal="right" vertical="center" wrapText="1"/>
    </xf>
    <xf numFmtId="3" fontId="22" fillId="0" borderId="25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/>
    </xf>
    <xf numFmtId="3" fontId="34" fillId="0" borderId="30" xfId="0" applyNumberFormat="1" applyFont="1" applyBorder="1" applyAlignment="1">
      <alignment horizontal="right" vertical="center"/>
    </xf>
    <xf numFmtId="3" fontId="34" fillId="0" borderId="3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22" fillId="49" borderId="32" xfId="0" applyNumberFormat="1" applyFont="1" applyFill="1" applyBorder="1" applyAlignment="1">
      <alignment horizontal="right" vertical="center" wrapText="1"/>
    </xf>
    <xf numFmtId="3" fontId="22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1" fillId="0" borderId="37" xfId="0" applyNumberFormat="1" applyFont="1" applyBorder="1" applyAlignment="1">
      <alignment horizontal="right" vertical="center"/>
    </xf>
    <xf numFmtId="3" fontId="22" fillId="0" borderId="38" xfId="0" applyNumberFormat="1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3" fillId="0" borderId="0" xfId="0" applyFont="1" applyAlignment="1">
      <alignment vertical="center"/>
    </xf>
    <xf numFmtId="0" fontId="39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quotePrefix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0" fillId="35" borderId="21" xfId="0" applyNumberFormat="1" applyFont="1" applyFill="1" applyBorder="1" applyAlignment="1" applyProtection="1">
      <alignment horizontal="center" vertical="center" wrapText="1"/>
      <protection/>
    </xf>
    <xf numFmtId="0" fontId="45" fillId="35" borderId="2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49" fontId="46" fillId="51" borderId="41" xfId="0" applyNumberFormat="1" applyFont="1" applyFill="1" applyBorder="1" applyAlignment="1" applyProtection="1">
      <alignment horizontal="center" vertical="center" wrapText="1"/>
      <protection/>
    </xf>
    <xf numFmtId="3" fontId="46" fillId="51" borderId="42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0" fillId="20" borderId="41" xfId="0" applyNumberFormat="1" applyFont="1" applyFill="1" applyBorder="1" applyAlignment="1" applyProtection="1">
      <alignment horizontal="center" vertical="center"/>
      <protection/>
    </xf>
    <xf numFmtId="3" fontId="40" fillId="20" borderId="42" xfId="0" applyNumberFormat="1" applyFont="1" applyFill="1" applyBorder="1" applyAlignment="1" applyProtection="1">
      <alignment vertical="center" wrapText="1"/>
      <protection/>
    </xf>
    <xf numFmtId="3" fontId="40" fillId="20" borderId="43" xfId="0" applyNumberFormat="1" applyFont="1" applyFill="1" applyBorder="1" applyAlignment="1" applyProtection="1">
      <alignment vertical="center"/>
      <protection/>
    </xf>
    <xf numFmtId="0" fontId="40" fillId="51" borderId="44" xfId="0" applyNumberFormat="1" applyFont="1" applyFill="1" applyBorder="1" applyAlignment="1" applyProtection="1">
      <alignment horizontal="left" vertical="center"/>
      <protection/>
    </xf>
    <xf numFmtId="3" fontId="42" fillId="51" borderId="45" xfId="0" applyNumberFormat="1" applyFont="1" applyFill="1" applyBorder="1" applyAlignment="1" applyProtection="1">
      <alignment vertical="center"/>
      <protection/>
    </xf>
    <xf numFmtId="3" fontId="40" fillId="51" borderId="42" xfId="0" applyNumberFormat="1" applyFont="1" applyFill="1" applyBorder="1" applyAlignment="1" applyProtection="1">
      <alignment vertical="center"/>
      <protection/>
    </xf>
    <xf numFmtId="0" fontId="45" fillId="51" borderId="44" xfId="0" applyNumberFormat="1" applyFont="1" applyFill="1" applyBorder="1" applyAlignment="1" applyProtection="1">
      <alignment horizontal="left" vertical="center"/>
      <protection/>
    </xf>
    <xf numFmtId="3" fontId="40" fillId="0" borderId="46" xfId="0" applyNumberFormat="1" applyFont="1" applyFill="1" applyBorder="1" applyAlignment="1" applyProtection="1">
      <alignment vertical="center"/>
      <protection/>
    </xf>
    <xf numFmtId="3" fontId="40" fillId="0" borderId="47" xfId="0" applyNumberFormat="1" applyFont="1" applyFill="1" applyBorder="1" applyAlignment="1" applyProtection="1">
      <alignment vertical="center"/>
      <protection/>
    </xf>
    <xf numFmtId="0" fontId="40" fillId="0" borderId="48" xfId="0" applyNumberFormat="1" applyFont="1" applyFill="1" applyBorder="1" applyAlignment="1" applyProtection="1">
      <alignment horizontal="center" vertical="center"/>
      <protection/>
    </xf>
    <xf numFmtId="0" fontId="40" fillId="0" borderId="46" xfId="0" applyNumberFormat="1" applyFont="1" applyFill="1" applyBorder="1" applyAlignment="1" applyProtection="1">
      <alignment vertical="center" wrapText="1"/>
      <protection/>
    </xf>
    <xf numFmtId="0" fontId="42" fillId="0" borderId="48" xfId="0" applyNumberFormat="1" applyFont="1" applyFill="1" applyBorder="1" applyAlignment="1" applyProtection="1">
      <alignment horizontal="center" vertical="center"/>
      <protection/>
    </xf>
    <xf numFmtId="0" fontId="42" fillId="0" borderId="46" xfId="0" applyNumberFormat="1" applyFont="1" applyFill="1" applyBorder="1" applyAlignment="1" applyProtection="1">
      <alignment vertical="center" wrapText="1"/>
      <protection/>
    </xf>
    <xf numFmtId="3" fontId="42" fillId="0" borderId="46" xfId="0" applyNumberFormat="1" applyFont="1" applyFill="1" applyBorder="1" applyAlignment="1" applyProtection="1">
      <alignment vertical="center"/>
      <protection/>
    </xf>
    <xf numFmtId="3" fontId="42" fillId="0" borderId="47" xfId="0" applyNumberFormat="1" applyFont="1" applyFill="1" applyBorder="1" applyAlignment="1" applyProtection="1">
      <alignment vertical="center"/>
      <protection/>
    </xf>
    <xf numFmtId="0" fontId="42" fillId="0" borderId="44" xfId="0" applyNumberFormat="1" applyFont="1" applyFill="1" applyBorder="1" applyAlignment="1" applyProtection="1">
      <alignment horizontal="center" vertical="center"/>
      <protection/>
    </xf>
    <xf numFmtId="0" fontId="42" fillId="0" borderId="49" xfId="0" applyNumberFormat="1" applyFont="1" applyFill="1" applyBorder="1" applyAlignment="1" applyProtection="1">
      <alignment vertical="center" wrapText="1"/>
      <protection/>
    </xf>
    <xf numFmtId="3" fontId="42" fillId="0" borderId="49" xfId="0" applyNumberFormat="1" applyFont="1" applyFill="1" applyBorder="1" applyAlignment="1" applyProtection="1">
      <alignment vertical="center"/>
      <protection/>
    </xf>
    <xf numFmtId="3" fontId="42" fillId="0" borderId="50" xfId="0" applyNumberFormat="1" applyFont="1" applyFill="1" applyBorder="1" applyAlignment="1" applyProtection="1">
      <alignment vertical="center"/>
      <protection/>
    </xf>
    <xf numFmtId="0" fontId="40" fillId="51" borderId="41" xfId="0" applyNumberFormat="1" applyFont="1" applyFill="1" applyBorder="1" applyAlignment="1" applyProtection="1">
      <alignment horizontal="left" vertical="center"/>
      <protection/>
    </xf>
    <xf numFmtId="0" fontId="40" fillId="0" borderId="48" xfId="0" applyNumberFormat="1" applyFont="1" applyFill="1" applyBorder="1" applyAlignment="1" applyProtection="1">
      <alignment horizontal="left" vertical="center"/>
      <protection/>
    </xf>
    <xf numFmtId="0" fontId="42" fillId="52" borderId="44" xfId="0" applyNumberFormat="1" applyFont="1" applyFill="1" applyBorder="1" applyAlignment="1" applyProtection="1">
      <alignment horizontal="center" vertical="center"/>
      <protection/>
    </xf>
    <xf numFmtId="0" fontId="40" fillId="0" borderId="51" xfId="0" applyNumberFormat="1" applyFont="1" applyFill="1" applyBorder="1" applyAlignment="1" applyProtection="1">
      <alignment horizontal="center" vertical="center" wrapText="1"/>
      <protection/>
    </xf>
    <xf numFmtId="3" fontId="40" fillId="0" borderId="52" xfId="0" applyNumberFormat="1" applyFont="1" applyFill="1" applyBorder="1" applyAlignment="1" applyProtection="1">
      <alignment vertical="center"/>
      <protection/>
    </xf>
    <xf numFmtId="0" fontId="42" fillId="0" borderId="53" xfId="0" applyNumberFormat="1" applyFont="1" applyFill="1" applyBorder="1" applyAlignment="1" applyProtection="1">
      <alignment horizontal="center" vertical="center"/>
      <protection/>
    </xf>
    <xf numFmtId="0" fontId="42" fillId="0" borderId="43" xfId="0" applyNumberFormat="1" applyFont="1" applyFill="1" applyBorder="1" applyAlignment="1" applyProtection="1">
      <alignment vertical="center" wrapText="1"/>
      <protection/>
    </xf>
    <xf numFmtId="0" fontId="40" fillId="51" borderId="19" xfId="0" applyNumberFormat="1" applyFont="1" applyFill="1" applyBorder="1" applyAlignment="1" applyProtection="1">
      <alignment horizontal="left" vertical="center"/>
      <protection/>
    </xf>
    <xf numFmtId="3" fontId="40" fillId="51" borderId="49" xfId="0" applyNumberFormat="1" applyFont="1" applyFill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3" fontId="49" fillId="0" borderId="0" xfId="0" applyNumberFormat="1" applyFont="1" applyBorder="1" applyAlignment="1">
      <alignment horizontal="right" vertical="center"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horizontal="center"/>
      <protection/>
    </xf>
    <xf numFmtId="0" fontId="47" fillId="35" borderId="0" xfId="0" applyNumberFormat="1" applyFont="1" applyFill="1" applyBorder="1" applyAlignment="1" applyProtection="1">
      <alignment/>
      <protection/>
    </xf>
    <xf numFmtId="0" fontId="51" fillId="51" borderId="42" xfId="0" applyNumberFormat="1" applyFont="1" applyFill="1" applyBorder="1" applyAlignment="1" applyProtection="1">
      <alignment vertical="center" wrapText="1"/>
      <protection/>
    </xf>
    <xf numFmtId="3" fontId="40" fillId="51" borderId="49" xfId="0" applyNumberFormat="1" applyFont="1" applyFill="1" applyBorder="1" applyAlignment="1" applyProtection="1">
      <alignment vertical="center" wrapText="1"/>
      <protection/>
    </xf>
    <xf numFmtId="3" fontId="42" fillId="51" borderId="49" xfId="0" applyNumberFormat="1" applyFont="1" applyFill="1" applyBorder="1" applyAlignment="1" applyProtection="1">
      <alignment vertical="center" wrapText="1"/>
      <protection/>
    </xf>
    <xf numFmtId="3" fontId="40" fillId="51" borderId="42" xfId="0" applyNumberFormat="1" applyFont="1" applyFill="1" applyBorder="1" applyAlignment="1" applyProtection="1">
      <alignment vertical="center" wrapText="1"/>
      <protection/>
    </xf>
    <xf numFmtId="0" fontId="40" fillId="35" borderId="20" xfId="0" applyNumberFormat="1" applyFont="1" applyFill="1" applyBorder="1" applyAlignment="1" applyProtection="1">
      <alignment horizontal="center" vertical="center" wrapText="1"/>
      <protection/>
    </xf>
    <xf numFmtId="0" fontId="42" fillId="35" borderId="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/>
    </xf>
    <xf numFmtId="0" fontId="46" fillId="0" borderId="54" xfId="0" applyFont="1" applyBorder="1" applyAlignment="1">
      <alignment vertical="center" wrapText="1"/>
    </xf>
    <xf numFmtId="0" fontId="53" fillId="0" borderId="55" xfId="0" applyFont="1" applyBorder="1" applyAlignment="1">
      <alignment vertical="center" wrapText="1"/>
    </xf>
    <xf numFmtId="0" fontId="53" fillId="0" borderId="56" xfId="0" applyFont="1" applyBorder="1" applyAlignment="1">
      <alignment vertical="center" wrapText="1"/>
    </xf>
    <xf numFmtId="0" fontId="53" fillId="0" borderId="56" xfId="0" applyFont="1" applyBorder="1" applyAlignment="1">
      <alignment vertical="center"/>
    </xf>
    <xf numFmtId="0" fontId="46" fillId="0" borderId="57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1" fontId="51" fillId="0" borderId="31" xfId="0" applyNumberFormat="1" applyFont="1" applyBorder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 wrapText="1"/>
      <protection/>
    </xf>
    <xf numFmtId="0" fontId="46" fillId="0" borderId="30" xfId="0" applyFont="1" applyBorder="1" applyAlignment="1">
      <alignment vertical="center" wrapText="1"/>
    </xf>
    <xf numFmtId="0" fontId="53" fillId="0" borderId="57" xfId="0" applyFont="1" applyBorder="1" applyAlignment="1">
      <alignment vertical="center" wrapText="1"/>
    </xf>
    <xf numFmtId="3" fontId="40" fillId="20" borderId="28" xfId="0" applyNumberFormat="1" applyFont="1" applyFill="1" applyBorder="1" applyAlignment="1" applyProtection="1">
      <alignment vertical="center"/>
      <protection/>
    </xf>
    <xf numFmtId="3" fontId="42" fillId="51" borderId="58" xfId="0" applyNumberFormat="1" applyFont="1" applyFill="1" applyBorder="1" applyAlignment="1" applyProtection="1">
      <alignment vertical="center"/>
      <protection/>
    </xf>
    <xf numFmtId="0" fontId="42" fillId="0" borderId="59" xfId="0" applyNumberFormat="1" applyFont="1" applyFill="1" applyBorder="1" applyAlignment="1" applyProtection="1">
      <alignment vertical="center"/>
      <protection/>
    </xf>
    <xf numFmtId="3" fontId="40" fillId="0" borderId="60" xfId="0" applyNumberFormat="1" applyFont="1" applyFill="1" applyBorder="1" applyAlignment="1" applyProtection="1">
      <alignment vertical="center"/>
      <protection/>
    </xf>
    <xf numFmtId="3" fontId="40" fillId="51" borderId="50" xfId="0" applyNumberFormat="1" applyFont="1" applyFill="1" applyBorder="1" applyAlignment="1" applyProtection="1">
      <alignment vertical="center"/>
      <protection/>
    </xf>
    <xf numFmtId="0" fontId="45" fillId="53" borderId="44" xfId="0" applyNumberFormat="1" applyFont="1" applyFill="1" applyBorder="1" applyAlignment="1" applyProtection="1">
      <alignment horizontal="left" vertical="center"/>
      <protection/>
    </xf>
    <xf numFmtId="3" fontId="42" fillId="53" borderId="49" xfId="0" applyNumberFormat="1" applyFont="1" applyFill="1" applyBorder="1" applyAlignment="1" applyProtection="1">
      <alignment vertical="center" wrapText="1"/>
      <protection/>
    </xf>
    <xf numFmtId="3" fontId="42" fillId="53" borderId="45" xfId="0" applyNumberFormat="1" applyFont="1" applyFill="1" applyBorder="1" applyAlignment="1" applyProtection="1">
      <alignment vertical="center"/>
      <protection/>
    </xf>
    <xf numFmtId="3" fontId="42" fillId="53" borderId="58" xfId="0" applyNumberFormat="1" applyFont="1" applyFill="1" applyBorder="1" applyAlignment="1" applyProtection="1">
      <alignment vertical="center"/>
      <protection/>
    </xf>
    <xf numFmtId="3" fontId="43" fillId="0" borderId="0" xfId="0" applyNumberFormat="1" applyFont="1" applyFill="1" applyBorder="1" applyAlignment="1" applyProtection="1">
      <alignment horizontal="left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Alignment="1">
      <alignment vertical="center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4" fillId="0" borderId="19" xfId="0" applyFont="1" applyFill="1" applyBorder="1" applyAlignment="1" quotePrefix="1">
      <alignment horizontal="left"/>
    </xf>
    <xf numFmtId="0" fontId="31" fillId="7" borderId="19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61" xfId="0" applyNumberFormat="1" applyFont="1" applyFill="1" applyBorder="1" applyAlignment="1" applyProtection="1">
      <alignment horizontal="left" wrapText="1"/>
      <protection/>
    </xf>
    <xf numFmtId="0" fontId="34" fillId="0" borderId="19" xfId="0" applyFont="1" applyBorder="1" applyAlignment="1" quotePrefix="1">
      <alignment horizontal="left"/>
    </xf>
    <xf numFmtId="0" fontId="31" fillId="50" borderId="19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61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4" fillId="7" borderId="19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4" fillId="0" borderId="30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3" fontId="38" fillId="0" borderId="3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3" fontId="38" fillId="0" borderId="63" xfId="0" applyNumberFormat="1" applyFont="1" applyBorder="1" applyAlignment="1">
      <alignment horizontal="center" vertical="center"/>
    </xf>
    <xf numFmtId="0" fontId="44" fillId="0" borderId="64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ABDA.9F68EB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1</xdr:col>
      <xdr:colOff>238125</xdr:colOff>
      <xdr:row>1</xdr:row>
      <xdr:rowOff>180975</xdr:rowOff>
    </xdr:to>
    <xdr:pic>
      <xdr:nvPicPr>
        <xdr:cNvPr id="1" name="Slika 1" descr="grb2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3810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19175"/>
          <a:ext cx="24288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7762875"/>
          <a:ext cx="24288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1058525"/>
          <a:ext cx="2428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7762875"/>
          <a:ext cx="24288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7753350"/>
          <a:ext cx="24288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7762875"/>
          <a:ext cx="2466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7753350"/>
          <a:ext cx="24288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7762875"/>
          <a:ext cx="2466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7753350"/>
          <a:ext cx="24288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6" name="Line 2"/>
        <xdr:cNvSpPr>
          <a:spLocks/>
        </xdr:cNvSpPr>
      </xdr:nvSpPr>
      <xdr:spPr>
        <a:xfrm>
          <a:off x="28575" y="7762875"/>
          <a:ext cx="2466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1058525"/>
          <a:ext cx="2428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8" name="Line 1"/>
        <xdr:cNvSpPr>
          <a:spLocks/>
        </xdr:cNvSpPr>
      </xdr:nvSpPr>
      <xdr:spPr>
        <a:xfrm>
          <a:off x="19050" y="11058525"/>
          <a:ext cx="2428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11049000"/>
          <a:ext cx="2428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0" name="Line 2"/>
        <xdr:cNvSpPr>
          <a:spLocks/>
        </xdr:cNvSpPr>
      </xdr:nvSpPr>
      <xdr:spPr>
        <a:xfrm>
          <a:off x="28575" y="11058525"/>
          <a:ext cx="2466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11049000"/>
          <a:ext cx="2428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2" name="Line 2"/>
        <xdr:cNvSpPr>
          <a:spLocks/>
        </xdr:cNvSpPr>
      </xdr:nvSpPr>
      <xdr:spPr>
        <a:xfrm>
          <a:off x="28575" y="11058525"/>
          <a:ext cx="2466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11049000"/>
          <a:ext cx="2428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4" name="Line 2"/>
        <xdr:cNvSpPr>
          <a:spLocks/>
        </xdr:cNvSpPr>
      </xdr:nvSpPr>
      <xdr:spPr>
        <a:xfrm>
          <a:off x="28575" y="11058525"/>
          <a:ext cx="2466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6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8" name="Line 2"/>
        <xdr:cNvSpPr>
          <a:spLocks/>
        </xdr:cNvSpPr>
      </xdr:nvSpPr>
      <xdr:spPr>
        <a:xfrm>
          <a:off x="28575" y="7762875"/>
          <a:ext cx="2466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9" name="Line 2"/>
        <xdr:cNvSpPr>
          <a:spLocks/>
        </xdr:cNvSpPr>
      </xdr:nvSpPr>
      <xdr:spPr>
        <a:xfrm>
          <a:off x="28575" y="7762875"/>
          <a:ext cx="2466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30" name="Line 2"/>
        <xdr:cNvSpPr>
          <a:spLocks/>
        </xdr:cNvSpPr>
      </xdr:nvSpPr>
      <xdr:spPr>
        <a:xfrm>
          <a:off x="28575" y="7762875"/>
          <a:ext cx="2466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1" name="Line 2"/>
        <xdr:cNvSpPr>
          <a:spLocks/>
        </xdr:cNvSpPr>
      </xdr:nvSpPr>
      <xdr:spPr>
        <a:xfrm>
          <a:off x="28575" y="11058525"/>
          <a:ext cx="2466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2" name="Line 2"/>
        <xdr:cNvSpPr>
          <a:spLocks/>
        </xdr:cNvSpPr>
      </xdr:nvSpPr>
      <xdr:spPr>
        <a:xfrm>
          <a:off x="28575" y="11058525"/>
          <a:ext cx="2466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3" name="Line 2"/>
        <xdr:cNvSpPr>
          <a:spLocks/>
        </xdr:cNvSpPr>
      </xdr:nvSpPr>
      <xdr:spPr>
        <a:xfrm>
          <a:off x="28575" y="11058525"/>
          <a:ext cx="2466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5"/>
  <sheetViews>
    <sheetView zoomScale="90" zoomScaleNormal="90" zoomScaleSheetLayoutView="110" workbookViewId="0" topLeftCell="A1">
      <selection activeCell="H17" sqref="H1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2" customWidth="1"/>
    <col min="5" max="5" width="55.7109375" style="2" customWidth="1"/>
    <col min="6" max="10" width="21.421875" style="2" customWidth="1"/>
    <col min="11" max="11" width="11.421875" style="2" customWidth="1"/>
    <col min="12" max="12" width="16.28125" style="2" bestFit="1" customWidth="1"/>
    <col min="13" max="13" width="21.7109375" style="2" bestFit="1" customWidth="1"/>
    <col min="14" max="16384" width="11.421875" style="2" customWidth="1"/>
  </cols>
  <sheetData>
    <row r="1" spans="1:12" ht="15">
      <c r="A1" s="91"/>
      <c r="B1" s="92"/>
      <c r="C1" s="92"/>
      <c r="D1" s="92"/>
      <c r="E1" s="90"/>
      <c r="F1" s="90"/>
      <c r="G1" s="90"/>
      <c r="H1" s="90"/>
      <c r="I1" s="90"/>
      <c r="J1" s="90"/>
      <c r="K1" s="90"/>
      <c r="L1" s="90"/>
    </row>
    <row r="2" spans="1:12" ht="15.75">
      <c r="A2" s="93" t="s">
        <v>78</v>
      </c>
      <c r="B2" s="92"/>
      <c r="C2" s="92"/>
      <c r="D2" s="92"/>
      <c r="E2" s="90"/>
      <c r="F2" s="90"/>
      <c r="G2" s="90"/>
      <c r="H2" s="90"/>
      <c r="I2" s="90"/>
      <c r="J2" s="90"/>
      <c r="K2" s="90"/>
      <c r="L2" s="90"/>
    </row>
    <row r="3" spans="1:12" ht="15.75">
      <c r="A3" s="93" t="s">
        <v>79</v>
      </c>
      <c r="B3" s="92"/>
      <c r="C3" s="92"/>
      <c r="D3" s="92"/>
      <c r="E3" s="90"/>
      <c r="F3" s="90"/>
      <c r="G3" s="90"/>
      <c r="H3" s="90"/>
      <c r="I3" s="90"/>
      <c r="J3" s="90"/>
      <c r="K3" s="90"/>
      <c r="L3" s="90"/>
    </row>
    <row r="4" spans="1:12" ht="15.75">
      <c r="A4" s="93" t="s">
        <v>80</v>
      </c>
      <c r="B4" s="92"/>
      <c r="C4" s="92"/>
      <c r="D4" s="92"/>
      <c r="E4" s="90"/>
      <c r="F4" s="90"/>
      <c r="G4" s="90"/>
      <c r="H4" s="90"/>
      <c r="I4" s="90"/>
      <c r="J4" s="90"/>
      <c r="K4" s="90"/>
      <c r="L4" s="90"/>
    </row>
    <row r="5" spans="1:12" ht="15.75">
      <c r="A5" s="93" t="s">
        <v>81</v>
      </c>
      <c r="B5" s="92"/>
      <c r="C5" s="92"/>
      <c r="D5" s="92"/>
      <c r="E5" s="90"/>
      <c r="F5" s="90"/>
      <c r="G5" s="90"/>
      <c r="H5" s="90"/>
      <c r="I5" s="90"/>
      <c r="J5" s="90"/>
      <c r="K5" s="90"/>
      <c r="L5" s="90"/>
    </row>
    <row r="6" spans="1:12" ht="15.75">
      <c r="A6" s="93" t="s">
        <v>82</v>
      </c>
      <c r="B6" s="92"/>
      <c r="C6" s="92"/>
      <c r="D6" s="92"/>
      <c r="E6" s="90"/>
      <c r="F6" s="90"/>
      <c r="G6" s="90"/>
      <c r="H6" s="90"/>
      <c r="I6" s="90"/>
      <c r="J6" s="90"/>
      <c r="K6" s="90"/>
      <c r="L6" s="90"/>
    </row>
    <row r="7" spans="1:12" ht="15.75">
      <c r="A7" s="93" t="s">
        <v>83</v>
      </c>
      <c r="B7" s="92"/>
      <c r="C7" s="92"/>
      <c r="D7" s="92"/>
      <c r="E7" s="90"/>
      <c r="F7" s="90"/>
      <c r="G7" s="90"/>
      <c r="H7" s="90"/>
      <c r="I7" s="90"/>
      <c r="J7" s="90"/>
      <c r="K7" s="90"/>
      <c r="L7" s="90"/>
    </row>
    <row r="8" spans="1:12" ht="15.75">
      <c r="A8" s="93" t="s">
        <v>84</v>
      </c>
      <c r="B8" s="92"/>
      <c r="C8" s="92"/>
      <c r="D8" s="92"/>
      <c r="E8" s="90"/>
      <c r="F8" s="90"/>
      <c r="G8" s="90"/>
      <c r="H8" s="90"/>
      <c r="I8" s="90"/>
      <c r="J8" s="90"/>
      <c r="K8" s="90"/>
      <c r="L8" s="90"/>
    </row>
    <row r="9" spans="1:12" ht="15.75">
      <c r="A9" s="93" t="s">
        <v>85</v>
      </c>
      <c r="B9" s="92"/>
      <c r="C9" s="92"/>
      <c r="D9" s="92"/>
      <c r="E9" s="90"/>
      <c r="F9" s="90"/>
      <c r="G9" s="90"/>
      <c r="H9" s="90"/>
      <c r="I9" s="90"/>
      <c r="J9" s="90"/>
      <c r="K9" s="90"/>
      <c r="L9" s="90"/>
    </row>
    <row r="10" spans="1:12" ht="15.75">
      <c r="A10" s="93" t="s">
        <v>158</v>
      </c>
      <c r="B10" s="92"/>
      <c r="C10" s="92"/>
      <c r="D10" s="92"/>
      <c r="E10" s="90"/>
      <c r="F10" s="90"/>
      <c r="G10" s="90"/>
      <c r="H10" s="90"/>
      <c r="I10" s="90"/>
      <c r="J10" s="90"/>
      <c r="K10" s="90"/>
      <c r="L10" s="90"/>
    </row>
    <row r="11" spans="1:12" ht="15.75">
      <c r="A11" s="93" t="s">
        <v>159</v>
      </c>
      <c r="B11" s="92"/>
      <c r="C11" s="92"/>
      <c r="D11" s="92"/>
      <c r="E11" s="90"/>
      <c r="F11" s="90"/>
      <c r="G11" s="90"/>
      <c r="H11" s="90"/>
      <c r="I11" s="90"/>
      <c r="J11" s="90"/>
      <c r="K11" s="90"/>
      <c r="L11" s="90"/>
    </row>
    <row r="12" spans="1:12" ht="15.75">
      <c r="A12" s="93" t="s">
        <v>160</v>
      </c>
      <c r="B12" s="92"/>
      <c r="C12" s="92"/>
      <c r="D12" s="92"/>
      <c r="E12" s="90"/>
      <c r="F12" s="90"/>
      <c r="G12" s="90"/>
      <c r="H12" s="90"/>
      <c r="I12" s="90"/>
      <c r="J12" s="90"/>
      <c r="K12" s="90"/>
      <c r="L12" s="90"/>
    </row>
    <row r="13" spans="1:10" ht="6.7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 ht="34.5" customHeight="1">
      <c r="A14" s="186" t="s">
        <v>150</v>
      </c>
      <c r="B14" s="186"/>
      <c r="C14" s="186"/>
      <c r="D14" s="186"/>
      <c r="E14" s="186"/>
      <c r="F14" s="186"/>
      <c r="G14" s="186"/>
      <c r="H14" s="186"/>
      <c r="I14" s="186"/>
      <c r="J14" s="186"/>
    </row>
    <row r="15" spans="1:10" s="41" customFormat="1" ht="15.75">
      <c r="A15" s="186" t="s">
        <v>32</v>
      </c>
      <c r="B15" s="186"/>
      <c r="C15" s="186"/>
      <c r="D15" s="186"/>
      <c r="E15" s="186"/>
      <c r="F15" s="186"/>
      <c r="G15" s="186"/>
      <c r="H15" s="186"/>
      <c r="I15" s="187"/>
      <c r="J15" s="187"/>
    </row>
    <row r="16" spans="1:11" ht="26.25">
      <c r="A16" s="43"/>
      <c r="B16" s="44"/>
      <c r="C16" s="44"/>
      <c r="D16" s="45"/>
      <c r="E16" s="46"/>
      <c r="F16" s="105" t="s">
        <v>94</v>
      </c>
      <c r="G16" s="105" t="s">
        <v>156</v>
      </c>
      <c r="H16" s="105" t="s">
        <v>155</v>
      </c>
      <c r="I16" s="47" t="s">
        <v>95</v>
      </c>
      <c r="J16" s="48" t="s">
        <v>96</v>
      </c>
      <c r="K16" s="49"/>
    </row>
    <row r="17" spans="1:11" ht="15.75">
      <c r="A17" s="188" t="s">
        <v>34</v>
      </c>
      <c r="B17" s="189"/>
      <c r="C17" s="189"/>
      <c r="D17" s="189"/>
      <c r="E17" s="190"/>
      <c r="F17" s="56">
        <f>+F18+F19</f>
        <v>4879733</v>
      </c>
      <c r="G17" s="56">
        <f>+G18+G19</f>
        <v>5143074</v>
      </c>
      <c r="H17" s="56">
        <f>+G17-F17</f>
        <v>263341</v>
      </c>
      <c r="I17" s="56">
        <f>I18+I19</f>
        <v>4791233</v>
      </c>
      <c r="J17" s="56">
        <f>J18+J19</f>
        <v>4791233</v>
      </c>
      <c r="K17" s="54"/>
    </row>
    <row r="18" spans="1:10" ht="15.75">
      <c r="A18" s="191" t="s">
        <v>0</v>
      </c>
      <c r="B18" s="192"/>
      <c r="C18" s="192"/>
      <c r="D18" s="192"/>
      <c r="E18" s="193"/>
      <c r="F18" s="59">
        <v>4879733</v>
      </c>
      <c r="G18" s="59">
        <v>5143074</v>
      </c>
      <c r="H18" s="59">
        <f aca="true" t="shared" si="0" ref="H18:H23">+G18-F18</f>
        <v>263341</v>
      </c>
      <c r="I18" s="59">
        <v>4791233</v>
      </c>
      <c r="J18" s="59">
        <v>4791233</v>
      </c>
    </row>
    <row r="19" spans="1:10" ht="15.75">
      <c r="A19" s="194" t="s">
        <v>41</v>
      </c>
      <c r="B19" s="193"/>
      <c r="C19" s="193"/>
      <c r="D19" s="193"/>
      <c r="E19" s="193"/>
      <c r="F19" s="59">
        <v>0</v>
      </c>
      <c r="G19" s="59">
        <v>0</v>
      </c>
      <c r="H19" s="59">
        <f t="shared" si="0"/>
        <v>0</v>
      </c>
      <c r="I19" s="59">
        <v>0</v>
      </c>
      <c r="J19" s="59">
        <v>0</v>
      </c>
    </row>
    <row r="20" spans="1:10" ht="15.75">
      <c r="A20" s="55" t="s">
        <v>35</v>
      </c>
      <c r="B20" s="58"/>
      <c r="C20" s="58"/>
      <c r="D20" s="58"/>
      <c r="E20" s="58"/>
      <c r="F20" s="56">
        <f>+F21+F22</f>
        <v>4885343</v>
      </c>
      <c r="G20" s="56">
        <f>+G21+G22</f>
        <v>5189661</v>
      </c>
      <c r="H20" s="56">
        <f t="shared" si="0"/>
        <v>304318</v>
      </c>
      <c r="I20" s="56">
        <f>+I21+I22</f>
        <v>4791233</v>
      </c>
      <c r="J20" s="56">
        <f>+J21+J22</f>
        <v>4791233</v>
      </c>
    </row>
    <row r="21" spans="1:12" ht="15.75">
      <c r="A21" s="204" t="s">
        <v>1</v>
      </c>
      <c r="B21" s="192"/>
      <c r="C21" s="192"/>
      <c r="D21" s="192"/>
      <c r="E21" s="205"/>
      <c r="F21" s="59">
        <v>4788843</v>
      </c>
      <c r="G21" s="59">
        <v>4970267</v>
      </c>
      <c r="H21" s="59">
        <f t="shared" si="0"/>
        <v>181424</v>
      </c>
      <c r="I21" s="59">
        <v>4773233</v>
      </c>
      <c r="J21" s="59">
        <f>+I21</f>
        <v>4773233</v>
      </c>
      <c r="K21" s="31"/>
      <c r="L21" s="31"/>
    </row>
    <row r="22" spans="1:12" ht="15.75">
      <c r="A22" s="198" t="s">
        <v>46</v>
      </c>
      <c r="B22" s="193"/>
      <c r="C22" s="193"/>
      <c r="D22" s="193"/>
      <c r="E22" s="193"/>
      <c r="F22" s="50">
        <v>96500</v>
      </c>
      <c r="G22" s="50">
        <f>22000+4795+1200+134214+42185+15000</f>
        <v>219394</v>
      </c>
      <c r="H22" s="50">
        <f t="shared" si="0"/>
        <v>122894</v>
      </c>
      <c r="I22" s="50">
        <v>18000</v>
      </c>
      <c r="J22" s="50">
        <v>18000</v>
      </c>
      <c r="K22" s="31"/>
      <c r="L22" s="31"/>
    </row>
    <row r="23" spans="1:12" ht="15.75">
      <c r="A23" s="206" t="s">
        <v>2</v>
      </c>
      <c r="B23" s="189"/>
      <c r="C23" s="189"/>
      <c r="D23" s="189"/>
      <c r="E23" s="189"/>
      <c r="F23" s="57">
        <f>+F17-F20</f>
        <v>-5610</v>
      </c>
      <c r="G23" s="57">
        <f>+G17-G20</f>
        <v>-46587</v>
      </c>
      <c r="H23" s="57">
        <f t="shared" si="0"/>
        <v>-40977</v>
      </c>
      <c r="I23" s="57">
        <f>+I17-I20</f>
        <v>0</v>
      </c>
      <c r="J23" s="57">
        <f>+J17-J20</f>
        <v>0</v>
      </c>
      <c r="L23" s="31"/>
    </row>
    <row r="24" spans="1:10" ht="8.25" customHeight="1">
      <c r="A24" s="207"/>
      <c r="B24" s="183"/>
      <c r="C24" s="183"/>
      <c r="D24" s="183"/>
      <c r="E24" s="183"/>
      <c r="F24" s="183"/>
      <c r="G24" s="184"/>
      <c r="H24" s="184"/>
      <c r="I24" s="184"/>
      <c r="J24" s="184"/>
    </row>
    <row r="25" spans="1:12" ht="26.25">
      <c r="A25" s="43"/>
      <c r="B25" s="44"/>
      <c r="C25" s="44"/>
      <c r="D25" s="45"/>
      <c r="E25" s="46"/>
      <c r="F25" s="105" t="s">
        <v>94</v>
      </c>
      <c r="G25" s="105" t="s">
        <v>154</v>
      </c>
      <c r="H25" s="105" t="s">
        <v>155</v>
      </c>
      <c r="I25" s="47" t="s">
        <v>95</v>
      </c>
      <c r="J25" s="48" t="s">
        <v>96</v>
      </c>
      <c r="L25" s="31"/>
    </row>
    <row r="26" spans="1:12" ht="15.75">
      <c r="A26" s="199" t="s">
        <v>47</v>
      </c>
      <c r="B26" s="200"/>
      <c r="C26" s="200"/>
      <c r="D26" s="200"/>
      <c r="E26" s="201"/>
      <c r="F26" s="60">
        <v>5610</v>
      </c>
      <c r="G26" s="60">
        <v>46587</v>
      </c>
      <c r="H26" s="60">
        <f>+G26-F26</f>
        <v>40977</v>
      </c>
      <c r="I26" s="60"/>
      <c r="J26" s="61"/>
      <c r="L26" s="31"/>
    </row>
    <row r="27" spans="1:12" ht="33" customHeight="1">
      <c r="A27" s="195" t="s">
        <v>48</v>
      </c>
      <c r="B27" s="196"/>
      <c r="C27" s="196"/>
      <c r="D27" s="196"/>
      <c r="E27" s="197"/>
      <c r="F27" s="62">
        <v>5610</v>
      </c>
      <c r="G27" s="62">
        <f>+G26</f>
        <v>46587</v>
      </c>
      <c r="H27" s="62">
        <f>+G27-F27</f>
        <v>40977</v>
      </c>
      <c r="I27" s="62"/>
      <c r="J27" s="57"/>
      <c r="L27" s="31"/>
    </row>
    <row r="28" spans="1:12" s="36" customFormat="1" ht="7.5" customHeight="1">
      <c r="A28" s="182"/>
      <c r="B28" s="183"/>
      <c r="C28" s="183"/>
      <c r="D28" s="183"/>
      <c r="E28" s="183"/>
      <c r="F28" s="183"/>
      <c r="G28" s="184"/>
      <c r="H28" s="184"/>
      <c r="I28" s="184"/>
      <c r="J28" s="184"/>
      <c r="L28" s="63"/>
    </row>
    <row r="29" spans="1:13" s="36" customFormat="1" ht="26.25">
      <c r="A29" s="43"/>
      <c r="B29" s="44"/>
      <c r="C29" s="44"/>
      <c r="D29" s="45"/>
      <c r="E29" s="46"/>
      <c r="F29" s="47" t="s">
        <v>94</v>
      </c>
      <c r="G29" s="47" t="s">
        <v>94</v>
      </c>
      <c r="H29" s="47"/>
      <c r="I29" s="47" t="s">
        <v>95</v>
      </c>
      <c r="J29" s="48" t="s">
        <v>96</v>
      </c>
      <c r="L29" s="63"/>
      <c r="M29" s="63"/>
    </row>
    <row r="30" spans="1:12" s="36" customFormat="1" ht="18">
      <c r="A30" s="191" t="s">
        <v>3</v>
      </c>
      <c r="B30" s="192"/>
      <c r="C30" s="192"/>
      <c r="D30" s="192"/>
      <c r="E30" s="192"/>
      <c r="F30" s="50"/>
      <c r="G30" s="50"/>
      <c r="H30" s="50"/>
      <c r="I30" s="50"/>
      <c r="J30" s="50"/>
      <c r="L30" s="63"/>
    </row>
    <row r="31" spans="1:10" s="36" customFormat="1" ht="18">
      <c r="A31" s="191" t="s">
        <v>4</v>
      </c>
      <c r="B31" s="192"/>
      <c r="C31" s="192"/>
      <c r="D31" s="192"/>
      <c r="E31" s="192"/>
      <c r="F31" s="50"/>
      <c r="G31" s="50"/>
      <c r="H31" s="50"/>
      <c r="I31" s="50"/>
      <c r="J31" s="50"/>
    </row>
    <row r="32" spans="1:13" s="36" customFormat="1" ht="18">
      <c r="A32" s="206" t="s">
        <v>5</v>
      </c>
      <c r="B32" s="189"/>
      <c r="C32" s="189"/>
      <c r="D32" s="189"/>
      <c r="E32" s="189"/>
      <c r="F32" s="56">
        <f>F30-F31</f>
        <v>0</v>
      </c>
      <c r="G32" s="56">
        <f>G30-G31</f>
        <v>0</v>
      </c>
      <c r="H32" s="56"/>
      <c r="I32" s="56">
        <f>I30-I31</f>
        <v>0</v>
      </c>
      <c r="J32" s="56">
        <f>J30-J31</f>
        <v>0</v>
      </c>
      <c r="L32" s="64"/>
      <c r="M32" s="63"/>
    </row>
    <row r="33" spans="1:10" s="36" customFormat="1" ht="6" customHeight="1">
      <c r="A33" s="182"/>
      <c r="B33" s="183"/>
      <c r="C33" s="183"/>
      <c r="D33" s="183"/>
      <c r="E33" s="183"/>
      <c r="F33" s="183"/>
      <c r="G33" s="184"/>
      <c r="H33" s="184"/>
      <c r="I33" s="184"/>
      <c r="J33" s="184"/>
    </row>
    <row r="34" spans="1:10" s="36" customFormat="1" ht="18">
      <c r="A34" s="204" t="s">
        <v>6</v>
      </c>
      <c r="B34" s="192"/>
      <c r="C34" s="192"/>
      <c r="D34" s="192"/>
      <c r="E34" s="192"/>
      <c r="F34" s="50">
        <f>IF((F23+F27+F32)&lt;&gt;0,"NESLAGANJE ZBROJA",(F23+F27+F32))</f>
        <v>0</v>
      </c>
      <c r="G34" s="50">
        <f>IF((G23+G27+G32)&lt;&gt;0,"NESLAGANJE ZBROJA",(G23+G27+G32))</f>
        <v>0</v>
      </c>
      <c r="H34" s="50"/>
      <c r="I34" s="50">
        <f>IF((I23+I27+I32)&lt;&gt;0,"NESLAGANJE ZBROJA",(I23+I27+I32))</f>
        <v>0</v>
      </c>
      <c r="J34" s="50">
        <f>IF((J23+J27+J32)&lt;&gt;0,"NESLAGANJE ZBROJA",(J23+J27+J32))</f>
        <v>0</v>
      </c>
    </row>
    <row r="35" spans="1:5" s="36" customFormat="1" ht="9" customHeight="1">
      <c r="A35" s="51"/>
      <c r="B35" s="42"/>
      <c r="C35" s="42"/>
      <c r="D35" s="42"/>
      <c r="E35" s="42"/>
    </row>
    <row r="36" spans="1:10" ht="32.25" customHeight="1">
      <c r="A36" s="208" t="s">
        <v>49</v>
      </c>
      <c r="B36" s="209"/>
      <c r="C36" s="209"/>
      <c r="D36" s="209"/>
      <c r="E36" s="209"/>
      <c r="F36" s="209"/>
      <c r="G36" s="209"/>
      <c r="H36" s="209"/>
      <c r="I36" s="209"/>
      <c r="J36" s="209"/>
    </row>
    <row r="37" ht="12.75">
      <c r="E37" s="65"/>
    </row>
    <row r="38" spans="7:10" ht="15.75">
      <c r="G38" s="202" t="s">
        <v>93</v>
      </c>
      <c r="H38" s="202"/>
      <c r="I38" s="202"/>
      <c r="J38" s="202"/>
    </row>
    <row r="39" spans="7:10" ht="15.75">
      <c r="G39" s="203" t="s">
        <v>73</v>
      </c>
      <c r="H39" s="203"/>
      <c r="I39" s="203"/>
      <c r="J39" s="203"/>
    </row>
    <row r="43" spans="5:10" ht="12.75">
      <c r="E43" s="66"/>
      <c r="F43" s="33"/>
      <c r="G43" s="33"/>
      <c r="H43" s="33"/>
      <c r="I43" s="33"/>
      <c r="J43" s="33"/>
    </row>
    <row r="44" spans="5:10" ht="12.75">
      <c r="E44" s="66"/>
      <c r="F44" s="31"/>
      <c r="G44" s="31"/>
      <c r="H44" s="31"/>
      <c r="I44" s="31"/>
      <c r="J44" s="31"/>
    </row>
    <row r="45" spans="5:10" ht="12.75">
      <c r="E45" s="66"/>
      <c r="F45" s="31"/>
      <c r="G45" s="31"/>
      <c r="H45" s="31"/>
      <c r="I45" s="31"/>
      <c r="J45" s="31"/>
    </row>
    <row r="46" spans="5:10" ht="12.75">
      <c r="E46" s="66"/>
      <c r="F46" s="31"/>
      <c r="G46" s="31"/>
      <c r="H46" s="31"/>
      <c r="I46" s="31"/>
      <c r="J46" s="31"/>
    </row>
    <row r="47" spans="5:10" ht="12.75">
      <c r="E47" s="66"/>
      <c r="F47" s="31"/>
      <c r="G47" s="31"/>
      <c r="H47" s="31"/>
      <c r="I47" s="31"/>
      <c r="J47" s="31"/>
    </row>
    <row r="48" ht="12.75">
      <c r="E48" s="66"/>
    </row>
    <row r="53" spans="6:8" ht="12.75">
      <c r="F53" s="31"/>
      <c r="G53" s="31"/>
      <c r="H53" s="31"/>
    </row>
    <row r="54" spans="6:8" ht="12.75">
      <c r="F54" s="31"/>
      <c r="G54" s="31"/>
      <c r="H54" s="31"/>
    </row>
    <row r="55" spans="6:8" ht="12.75">
      <c r="F55" s="31"/>
      <c r="G55" s="31"/>
      <c r="H55" s="31"/>
    </row>
  </sheetData>
  <sheetProtection/>
  <mergeCells count="21">
    <mergeCell ref="G38:J38"/>
    <mergeCell ref="G39:J39"/>
    <mergeCell ref="A21:E21"/>
    <mergeCell ref="A34:E34"/>
    <mergeCell ref="A23:E23"/>
    <mergeCell ref="A24:J24"/>
    <mergeCell ref="A36:J36"/>
    <mergeCell ref="A32:E32"/>
    <mergeCell ref="A31:E31"/>
    <mergeCell ref="A19:E19"/>
    <mergeCell ref="A27:E27"/>
    <mergeCell ref="A22:E22"/>
    <mergeCell ref="A30:E30"/>
    <mergeCell ref="A33:J33"/>
    <mergeCell ref="A26:E26"/>
    <mergeCell ref="A28:J28"/>
    <mergeCell ref="A13:J13"/>
    <mergeCell ref="A14:J14"/>
    <mergeCell ref="A15:J15"/>
    <mergeCell ref="A17:E17"/>
    <mergeCell ref="A18:E1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="90" zoomScaleNormal="90" zoomScaleSheetLayoutView="90" workbookViewId="0" topLeftCell="A1">
      <selection activeCell="A2" sqref="A2"/>
    </sheetView>
  </sheetViews>
  <sheetFormatPr defaultColWidth="11.421875" defaultRowHeight="12.75"/>
  <cols>
    <col min="1" max="1" width="36.7109375" style="9" customWidth="1"/>
    <col min="2" max="3" width="14.421875" style="9" customWidth="1"/>
    <col min="4" max="4" width="14.421875" style="37" customWidth="1"/>
    <col min="5" max="6" width="14.421875" style="2" customWidth="1"/>
    <col min="7" max="7" width="17.8515625" style="2" customWidth="1"/>
    <col min="8" max="8" width="14.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10" ht="15.75">
      <c r="A1" s="93" t="str">
        <f>+'OPĆI DIO'!A10</f>
        <v>KLASA: 400-02/20-01/02</v>
      </c>
      <c r="B1" s="92"/>
      <c r="C1" s="92"/>
      <c r="D1" s="92"/>
      <c r="E1" s="90"/>
      <c r="F1" s="90"/>
      <c r="G1" s="90"/>
      <c r="H1" s="90"/>
      <c r="I1" s="90"/>
      <c r="J1" s="90"/>
    </row>
    <row r="2" spans="1:10" ht="15.75">
      <c r="A2" s="93" t="str">
        <f>+'OPĆI DIO'!A11</f>
        <v>URBROJ: 2168-22-20-01</v>
      </c>
      <c r="B2" s="92"/>
      <c r="C2" s="92"/>
      <c r="D2" s="92"/>
      <c r="E2" s="90"/>
      <c r="F2" s="90"/>
      <c r="G2" s="90"/>
      <c r="H2" s="90"/>
      <c r="I2" s="90"/>
      <c r="J2" s="90"/>
    </row>
    <row r="3" spans="1:10" ht="15.75">
      <c r="A3" s="93" t="str">
        <f>+'OPĆI DIO'!A12</f>
        <v>Pula,  29. svibnja 2020. godine</v>
      </c>
      <c r="B3" s="92"/>
      <c r="C3" s="92"/>
      <c r="D3" s="92"/>
      <c r="E3" s="90"/>
      <c r="F3" s="90"/>
      <c r="G3" s="90"/>
      <c r="H3" s="90"/>
      <c r="I3" s="90"/>
      <c r="J3" s="90"/>
    </row>
    <row r="4" spans="1:8" ht="18">
      <c r="A4" s="207" t="s">
        <v>151</v>
      </c>
      <c r="B4" s="207"/>
      <c r="C4" s="207"/>
      <c r="D4" s="207"/>
      <c r="E4" s="207"/>
      <c r="F4" s="207"/>
      <c r="G4" s="207"/>
      <c r="H4" s="207"/>
    </row>
    <row r="5" spans="1:8" s="1" customFormat="1" ht="13.5" thickBot="1">
      <c r="A5" s="6"/>
      <c r="H5" s="7" t="s">
        <v>7</v>
      </c>
    </row>
    <row r="6" spans="1:8" s="1" customFormat="1" ht="16.5" thickBot="1">
      <c r="A6" s="82" t="s">
        <v>8</v>
      </c>
      <c r="B6" s="210" t="s">
        <v>44</v>
      </c>
      <c r="C6" s="211"/>
      <c r="D6" s="211"/>
      <c r="E6" s="211"/>
      <c r="F6" s="211"/>
      <c r="G6" s="211"/>
      <c r="H6" s="212"/>
    </row>
    <row r="7" spans="1:8" s="1" customFormat="1" ht="83.25" customHeight="1" thickBot="1">
      <c r="A7" s="53" t="s">
        <v>75</v>
      </c>
      <c r="B7" s="97" t="s">
        <v>86</v>
      </c>
      <c r="C7" s="98" t="s">
        <v>87</v>
      </c>
      <c r="D7" s="98" t="s">
        <v>88</v>
      </c>
      <c r="E7" s="98" t="s">
        <v>89</v>
      </c>
      <c r="F7" s="98" t="s">
        <v>90</v>
      </c>
      <c r="G7" s="98" t="s">
        <v>91</v>
      </c>
      <c r="H7" s="99" t="s">
        <v>92</v>
      </c>
    </row>
    <row r="8" spans="1:8" s="70" customFormat="1" ht="29.25">
      <c r="A8" s="158" t="s">
        <v>121</v>
      </c>
      <c r="B8" s="83">
        <f>+B11</f>
        <v>4136900</v>
      </c>
      <c r="C8" s="67"/>
      <c r="D8" s="67"/>
      <c r="E8" s="67">
        <f>SUM(E9:E11)</f>
        <v>399920</v>
      </c>
      <c r="F8" s="67"/>
      <c r="G8" s="68"/>
      <c r="H8" s="69"/>
    </row>
    <row r="9" spans="1:8" s="70" customFormat="1" ht="29.25">
      <c r="A9" s="159" t="s">
        <v>122</v>
      </c>
      <c r="B9" s="84"/>
      <c r="C9" s="72"/>
      <c r="D9" s="71"/>
      <c r="E9" s="71">
        <v>399920</v>
      </c>
      <c r="F9" s="71"/>
      <c r="G9" s="73"/>
      <c r="H9" s="74"/>
    </row>
    <row r="10" spans="1:8" s="70" customFormat="1" ht="24" customHeight="1">
      <c r="A10" s="159" t="s">
        <v>123</v>
      </c>
      <c r="B10" s="84"/>
      <c r="C10" s="72"/>
      <c r="D10" s="71"/>
      <c r="E10" s="71"/>
      <c r="F10" s="71"/>
      <c r="G10" s="73"/>
      <c r="H10" s="74"/>
    </row>
    <row r="11" spans="1:8" s="70" customFormat="1" ht="30" thickBot="1">
      <c r="A11" s="160" t="s">
        <v>124</v>
      </c>
      <c r="B11" s="85">
        <v>4136900</v>
      </c>
      <c r="C11" s="76"/>
      <c r="D11" s="76"/>
      <c r="E11" s="75"/>
      <c r="F11" s="76"/>
      <c r="G11" s="76"/>
      <c r="H11" s="77"/>
    </row>
    <row r="12" spans="1:8" s="70" customFormat="1" ht="29.25">
      <c r="A12" s="158" t="s">
        <v>125</v>
      </c>
      <c r="B12" s="83"/>
      <c r="C12" s="67"/>
      <c r="D12" s="67"/>
      <c r="E12" s="67"/>
      <c r="F12" s="67"/>
      <c r="G12" s="67"/>
      <c r="H12" s="69"/>
    </row>
    <row r="13" spans="1:8" s="70" customFormat="1" ht="24" customHeight="1" thickBot="1">
      <c r="A13" s="161" t="s">
        <v>126</v>
      </c>
      <c r="B13" s="86"/>
      <c r="C13" s="72"/>
      <c r="D13" s="72"/>
      <c r="E13" s="72"/>
      <c r="F13" s="72"/>
      <c r="G13" s="72"/>
      <c r="H13" s="78"/>
    </row>
    <row r="14" spans="1:8" s="70" customFormat="1" ht="29.25">
      <c r="A14" s="162" t="s">
        <v>127</v>
      </c>
      <c r="B14" s="83"/>
      <c r="C14" s="67">
        <f>+C15</f>
        <v>33182</v>
      </c>
      <c r="D14" s="67"/>
      <c r="E14" s="67"/>
      <c r="F14" s="67">
        <f>+F15</f>
        <v>1200</v>
      </c>
      <c r="G14" s="67"/>
      <c r="H14" s="69"/>
    </row>
    <row r="15" spans="1:8" s="70" customFormat="1" ht="24" customHeight="1" thickBot="1">
      <c r="A15" s="160" t="s">
        <v>128</v>
      </c>
      <c r="B15" s="86"/>
      <c r="C15" s="72">
        <v>33182</v>
      </c>
      <c r="D15" s="72"/>
      <c r="E15" s="72"/>
      <c r="F15" s="72">
        <v>1200</v>
      </c>
      <c r="G15" s="72"/>
      <c r="H15" s="78"/>
    </row>
    <row r="16" spans="1:8" s="70" customFormat="1" ht="27.75" customHeight="1" hidden="1" thickBot="1">
      <c r="A16" s="160" t="s">
        <v>129</v>
      </c>
      <c r="B16" s="86"/>
      <c r="C16" s="72"/>
      <c r="D16" s="72"/>
      <c r="E16" s="72"/>
      <c r="F16" s="72"/>
      <c r="G16" s="72"/>
      <c r="H16" s="78"/>
    </row>
    <row r="17" spans="1:8" s="70" customFormat="1" ht="27.75" customHeight="1" hidden="1" thickBot="1">
      <c r="A17" s="163" t="s">
        <v>130</v>
      </c>
      <c r="B17" s="86"/>
      <c r="C17" s="72"/>
      <c r="D17" s="72"/>
      <c r="E17" s="72"/>
      <c r="F17" s="72"/>
      <c r="G17" s="72"/>
      <c r="H17" s="78"/>
    </row>
    <row r="18" spans="1:8" s="70" customFormat="1" ht="29.25">
      <c r="A18" s="162" t="s">
        <v>131</v>
      </c>
      <c r="B18" s="83">
        <f>+B19</f>
        <v>571872</v>
      </c>
      <c r="C18" s="67"/>
      <c r="D18" s="67"/>
      <c r="E18" s="67"/>
      <c r="F18" s="67"/>
      <c r="G18" s="67"/>
      <c r="H18" s="69"/>
    </row>
    <row r="19" spans="1:8" s="70" customFormat="1" ht="30" thickBot="1">
      <c r="A19" s="160" t="s">
        <v>132</v>
      </c>
      <c r="B19" s="86">
        <f>300726+252310+10000+8836</f>
        <v>571872</v>
      </c>
      <c r="C19" s="72"/>
      <c r="D19" s="72"/>
      <c r="E19" s="72"/>
      <c r="F19" s="72"/>
      <c r="G19" s="72"/>
      <c r="H19" s="78"/>
    </row>
    <row r="20" spans="1:8" s="70" customFormat="1" ht="24" customHeight="1">
      <c r="A20" s="162" t="s">
        <v>133</v>
      </c>
      <c r="B20" s="83"/>
      <c r="C20" s="67"/>
      <c r="D20" s="67"/>
      <c r="E20" s="67"/>
      <c r="F20" s="67"/>
      <c r="G20" s="67"/>
      <c r="H20" s="69"/>
    </row>
    <row r="21" spans="1:8" s="70" customFormat="1" ht="24" customHeight="1" thickBot="1">
      <c r="A21" s="160" t="s">
        <v>134</v>
      </c>
      <c r="B21" s="87"/>
      <c r="C21" s="72"/>
      <c r="D21" s="72"/>
      <c r="E21" s="72"/>
      <c r="F21" s="72"/>
      <c r="G21" s="72"/>
      <c r="H21" s="78"/>
    </row>
    <row r="22" spans="1:10" s="70" customFormat="1" ht="24" customHeight="1">
      <c r="A22" s="164" t="s">
        <v>74</v>
      </c>
      <c r="B22" s="67">
        <f>+B23</f>
        <v>-8836</v>
      </c>
      <c r="C22" s="67">
        <f>+C23</f>
        <v>23818</v>
      </c>
      <c r="D22" s="67">
        <f>+D23</f>
        <v>5110</v>
      </c>
      <c r="E22" s="67">
        <f>+E23</f>
        <v>20700</v>
      </c>
      <c r="F22" s="67"/>
      <c r="G22" s="67">
        <f>+G23</f>
        <v>5795</v>
      </c>
      <c r="H22" s="69"/>
      <c r="J22" s="181"/>
    </row>
    <row r="23" spans="1:8" s="70" customFormat="1" ht="24" customHeight="1" thickBot="1">
      <c r="A23" s="165" t="s">
        <v>135</v>
      </c>
      <c r="B23" s="72">
        <v>-8836</v>
      </c>
      <c r="C23" s="72">
        <v>23818</v>
      </c>
      <c r="D23" s="72">
        <f>4725+385</f>
        <v>5110</v>
      </c>
      <c r="E23" s="72">
        <v>20700</v>
      </c>
      <c r="F23" s="72"/>
      <c r="G23" s="72">
        <v>5795</v>
      </c>
      <c r="H23" s="78"/>
    </row>
    <row r="24" spans="1:8" s="81" customFormat="1" ht="24" customHeight="1" thickBot="1">
      <c r="A24" s="166" t="s">
        <v>9</v>
      </c>
      <c r="B24" s="79">
        <f aca="true" t="shared" si="0" ref="B24:H24">+B8+B12+B14+B18+B20+B22</f>
        <v>4699936</v>
      </c>
      <c r="C24" s="79">
        <f t="shared" si="0"/>
        <v>57000</v>
      </c>
      <c r="D24" s="79">
        <f t="shared" si="0"/>
        <v>5110</v>
      </c>
      <c r="E24" s="79">
        <f t="shared" si="0"/>
        <v>420620</v>
      </c>
      <c r="F24" s="79">
        <f t="shared" si="0"/>
        <v>1200</v>
      </c>
      <c r="G24" s="79">
        <f t="shared" si="0"/>
        <v>5795</v>
      </c>
      <c r="H24" s="80">
        <f t="shared" si="0"/>
        <v>0</v>
      </c>
    </row>
    <row r="25" spans="1:8" s="70" customFormat="1" ht="24" customHeight="1" thickBot="1">
      <c r="A25" s="166" t="s">
        <v>43</v>
      </c>
      <c r="B25" s="215">
        <f>SUM(B24:H24)</f>
        <v>5189661</v>
      </c>
      <c r="C25" s="216"/>
      <c r="D25" s="216"/>
      <c r="E25" s="216"/>
      <c r="F25" s="216"/>
      <c r="G25" s="216"/>
      <c r="H25" s="217"/>
    </row>
    <row r="26" spans="1:8" ht="9" customHeight="1" thickBot="1">
      <c r="A26" s="167"/>
      <c r="B26" s="4"/>
      <c r="C26" s="4"/>
      <c r="D26" s="5"/>
      <c r="E26" s="8"/>
      <c r="H26" s="7"/>
    </row>
    <row r="27" spans="1:8" ht="24" customHeight="1" thickBot="1">
      <c r="A27" s="82" t="s">
        <v>8</v>
      </c>
      <c r="B27" s="210" t="s">
        <v>76</v>
      </c>
      <c r="C27" s="211"/>
      <c r="D27" s="211"/>
      <c r="E27" s="211"/>
      <c r="F27" s="211"/>
      <c r="G27" s="211"/>
      <c r="H27" s="212"/>
    </row>
    <row r="28" spans="1:8" ht="77.25" thickBot="1">
      <c r="A28" s="53" t="s">
        <v>75</v>
      </c>
      <c r="B28" s="97" t="s">
        <v>86</v>
      </c>
      <c r="C28" s="98" t="s">
        <v>87</v>
      </c>
      <c r="D28" s="98" t="s">
        <v>88</v>
      </c>
      <c r="E28" s="98" t="s">
        <v>89</v>
      </c>
      <c r="F28" s="98" t="s">
        <v>90</v>
      </c>
      <c r="G28" s="98" t="s">
        <v>91</v>
      </c>
      <c r="H28" s="99" t="s">
        <v>92</v>
      </c>
    </row>
    <row r="29" spans="1:8" s="70" customFormat="1" ht="27.75" customHeight="1" thickBot="1">
      <c r="A29" s="158" t="s">
        <v>121</v>
      </c>
      <c r="B29" s="83">
        <v>4136900</v>
      </c>
      <c r="C29" s="67"/>
      <c r="D29" s="67"/>
      <c r="E29" s="67"/>
      <c r="F29" s="67"/>
      <c r="G29" s="67"/>
      <c r="H29" s="69"/>
    </row>
    <row r="30" spans="1:8" s="70" customFormat="1" ht="27.75" customHeight="1" hidden="1" thickBot="1">
      <c r="A30" s="159" t="s">
        <v>122</v>
      </c>
      <c r="B30" s="84"/>
      <c r="C30" s="72"/>
      <c r="D30" s="71"/>
      <c r="E30" s="71"/>
      <c r="F30" s="71"/>
      <c r="G30" s="73"/>
      <c r="H30" s="74"/>
    </row>
    <row r="31" spans="1:8" s="70" customFormat="1" ht="27.75" customHeight="1" thickBot="1">
      <c r="A31" s="168" t="s">
        <v>125</v>
      </c>
      <c r="B31" s="83"/>
      <c r="C31" s="67"/>
      <c r="D31" s="67"/>
      <c r="E31" s="67"/>
      <c r="F31" s="67"/>
      <c r="G31" s="67">
        <v>3000</v>
      </c>
      <c r="H31" s="69"/>
    </row>
    <row r="32" spans="1:8" s="70" customFormat="1" ht="27.75" customHeight="1" hidden="1">
      <c r="A32" s="169" t="s">
        <v>124</v>
      </c>
      <c r="B32" s="85"/>
      <c r="C32" s="76"/>
      <c r="D32" s="76"/>
      <c r="E32" s="76"/>
      <c r="F32" s="76"/>
      <c r="G32" s="76"/>
      <c r="H32" s="77"/>
    </row>
    <row r="33" spans="1:8" s="70" customFormat="1" ht="27.75" customHeight="1" hidden="1" thickBot="1">
      <c r="A33" s="161" t="s">
        <v>126</v>
      </c>
      <c r="B33" s="86"/>
      <c r="C33" s="72"/>
      <c r="D33" s="72"/>
      <c r="E33" s="72"/>
      <c r="F33" s="72"/>
      <c r="G33" s="72"/>
      <c r="H33" s="78"/>
    </row>
    <row r="34" spans="1:8" s="70" customFormat="1" ht="27.75" customHeight="1" thickBot="1">
      <c r="A34" s="168" t="s">
        <v>127</v>
      </c>
      <c r="B34" s="83"/>
      <c r="C34" s="67">
        <v>47000</v>
      </c>
      <c r="D34" s="67"/>
      <c r="E34" s="67"/>
      <c r="F34" s="67"/>
      <c r="G34" s="67"/>
      <c r="H34" s="69"/>
    </row>
    <row r="35" spans="1:8" s="70" customFormat="1" ht="27.75" customHeight="1" hidden="1">
      <c r="A35" s="169" t="s">
        <v>128</v>
      </c>
      <c r="B35" s="86"/>
      <c r="C35" s="72"/>
      <c r="D35" s="72"/>
      <c r="E35" s="72"/>
      <c r="F35" s="72"/>
      <c r="G35" s="72"/>
      <c r="H35" s="78"/>
    </row>
    <row r="36" spans="1:8" s="70" customFormat="1" ht="27.75" customHeight="1" hidden="1" thickBot="1">
      <c r="A36" s="160" t="s">
        <v>130</v>
      </c>
      <c r="B36" s="86"/>
      <c r="C36" s="72"/>
      <c r="D36" s="72"/>
      <c r="E36" s="72"/>
      <c r="F36" s="72"/>
      <c r="G36" s="72"/>
      <c r="H36" s="78"/>
    </row>
    <row r="37" spans="1:8" s="70" customFormat="1" ht="27" customHeight="1" thickBot="1">
      <c r="A37" s="168" t="s">
        <v>136</v>
      </c>
      <c r="B37" s="83">
        <v>604333</v>
      </c>
      <c r="C37" s="67"/>
      <c r="D37" s="67"/>
      <c r="E37" s="67"/>
      <c r="F37" s="67"/>
      <c r="G37" s="67"/>
      <c r="H37" s="69"/>
    </row>
    <row r="38" spans="1:8" s="70" customFormat="1" ht="27.75" customHeight="1" hidden="1" thickBot="1">
      <c r="A38" s="163" t="s">
        <v>137</v>
      </c>
      <c r="B38" s="86">
        <v>479776</v>
      </c>
      <c r="C38" s="72"/>
      <c r="D38" s="72"/>
      <c r="E38" s="72"/>
      <c r="F38" s="72"/>
      <c r="G38" s="72"/>
      <c r="H38" s="78"/>
    </row>
    <row r="39" spans="1:8" s="70" customFormat="1" ht="27.75" customHeight="1" hidden="1" thickBot="1">
      <c r="A39" s="162" t="s">
        <v>133</v>
      </c>
      <c r="B39" s="89"/>
      <c r="C39" s="67"/>
      <c r="D39" s="67"/>
      <c r="E39" s="67"/>
      <c r="F39" s="67"/>
      <c r="G39" s="67"/>
      <c r="H39" s="69"/>
    </row>
    <row r="40" spans="1:8" s="70" customFormat="1" ht="27.75" customHeight="1" hidden="1" thickBot="1">
      <c r="A40" s="165" t="s">
        <v>138</v>
      </c>
      <c r="B40" s="88"/>
      <c r="C40" s="72"/>
      <c r="D40" s="72"/>
      <c r="E40" s="72"/>
      <c r="F40" s="72"/>
      <c r="G40" s="72">
        <v>1000</v>
      </c>
      <c r="H40" s="78"/>
    </row>
    <row r="41" spans="1:8" s="70" customFormat="1" ht="27.75" customHeight="1" hidden="1" thickBot="1">
      <c r="A41" s="164" t="s">
        <v>74</v>
      </c>
      <c r="B41" s="67"/>
      <c r="C41" s="67"/>
      <c r="D41" s="67"/>
      <c r="E41" s="67">
        <f>SUM(E42)</f>
        <v>0</v>
      </c>
      <c r="F41" s="67"/>
      <c r="G41" s="67"/>
      <c r="H41" s="69"/>
    </row>
    <row r="42" spans="1:8" s="70" customFormat="1" ht="27.75" customHeight="1" hidden="1" thickBot="1">
      <c r="A42" s="165" t="s">
        <v>135</v>
      </c>
      <c r="B42" s="72"/>
      <c r="C42" s="72"/>
      <c r="D42" s="72"/>
      <c r="E42" s="72"/>
      <c r="F42" s="72"/>
      <c r="G42" s="72"/>
      <c r="H42" s="78"/>
    </row>
    <row r="43" spans="1:8" s="81" customFormat="1" ht="18.75" customHeight="1" thickBot="1">
      <c r="A43" s="166" t="s">
        <v>9</v>
      </c>
      <c r="B43" s="79">
        <f aca="true" t="shared" si="1" ref="B43:G43">+B29+B31+B34+B37+B39+B41</f>
        <v>4741233</v>
      </c>
      <c r="C43" s="79">
        <f t="shared" si="1"/>
        <v>47000</v>
      </c>
      <c r="D43" s="79">
        <f t="shared" si="1"/>
        <v>0</v>
      </c>
      <c r="E43" s="79">
        <f t="shared" si="1"/>
        <v>0</v>
      </c>
      <c r="F43" s="79">
        <f t="shared" si="1"/>
        <v>0</v>
      </c>
      <c r="G43" s="79">
        <f t="shared" si="1"/>
        <v>3000</v>
      </c>
      <c r="H43" s="80"/>
    </row>
    <row r="44" spans="1:8" s="70" customFormat="1" ht="20.25" customHeight="1" thickBot="1">
      <c r="A44" s="166" t="s">
        <v>45</v>
      </c>
      <c r="B44" s="215">
        <f>SUM(B43:H43)</f>
        <v>4791233</v>
      </c>
      <c r="C44" s="216"/>
      <c r="D44" s="216"/>
      <c r="E44" s="216"/>
      <c r="F44" s="216"/>
      <c r="G44" s="216"/>
      <c r="H44" s="217"/>
    </row>
    <row r="45" spans="4:5" ht="9" customHeight="1" thickBot="1">
      <c r="D45" s="10"/>
      <c r="E45" s="11"/>
    </row>
    <row r="46" spans="1:8" ht="16.5" thickBot="1">
      <c r="A46" s="82" t="s">
        <v>8</v>
      </c>
      <c r="B46" s="210" t="s">
        <v>120</v>
      </c>
      <c r="C46" s="211"/>
      <c r="D46" s="211"/>
      <c r="E46" s="211"/>
      <c r="F46" s="211"/>
      <c r="G46" s="211"/>
      <c r="H46" s="212"/>
    </row>
    <row r="47" spans="1:8" ht="77.25" thickBot="1">
      <c r="A47" s="53" t="s">
        <v>75</v>
      </c>
      <c r="B47" s="97" t="s">
        <v>86</v>
      </c>
      <c r="C47" s="98" t="s">
        <v>87</v>
      </c>
      <c r="D47" s="98" t="s">
        <v>88</v>
      </c>
      <c r="E47" s="98" t="s">
        <v>89</v>
      </c>
      <c r="F47" s="98" t="s">
        <v>90</v>
      </c>
      <c r="G47" s="98" t="s">
        <v>91</v>
      </c>
      <c r="H47" s="99" t="s">
        <v>92</v>
      </c>
    </row>
    <row r="48" spans="1:8" s="70" customFormat="1" ht="30" thickBot="1">
      <c r="A48" s="158" t="s">
        <v>121</v>
      </c>
      <c r="B48" s="83">
        <v>4136900</v>
      </c>
      <c r="C48" s="67"/>
      <c r="D48" s="67"/>
      <c r="E48" s="67"/>
      <c r="F48" s="67"/>
      <c r="G48" s="67"/>
      <c r="H48" s="69"/>
    </row>
    <row r="49" spans="1:8" s="70" customFormat="1" ht="27.75" customHeight="1" hidden="1" thickBot="1">
      <c r="A49" s="159" t="s">
        <v>122</v>
      </c>
      <c r="B49" s="84"/>
      <c r="C49" s="72"/>
      <c r="D49" s="71"/>
      <c r="E49" s="71"/>
      <c r="F49" s="71"/>
      <c r="G49" s="73"/>
      <c r="H49" s="74"/>
    </row>
    <row r="50" spans="1:8" s="70" customFormat="1" ht="30" thickBot="1">
      <c r="A50" s="168" t="s">
        <v>125</v>
      </c>
      <c r="B50" s="83"/>
      <c r="C50" s="67"/>
      <c r="D50" s="67"/>
      <c r="E50" s="67"/>
      <c r="F50" s="67"/>
      <c r="G50" s="67">
        <v>3000</v>
      </c>
      <c r="H50" s="69"/>
    </row>
    <row r="51" spans="1:8" s="70" customFormat="1" ht="27.75" customHeight="1" hidden="1">
      <c r="A51" s="169" t="s">
        <v>124</v>
      </c>
      <c r="B51" s="85">
        <v>3388000</v>
      </c>
      <c r="C51" s="76"/>
      <c r="D51" s="76"/>
      <c r="E51" s="76"/>
      <c r="F51" s="76"/>
      <c r="G51" s="76"/>
      <c r="H51" s="77"/>
    </row>
    <row r="52" spans="1:8" s="70" customFormat="1" ht="27.75" customHeight="1" hidden="1" thickBot="1">
      <c r="A52" s="161" t="s">
        <v>126</v>
      </c>
      <c r="B52" s="86"/>
      <c r="C52" s="72"/>
      <c r="D52" s="72"/>
      <c r="E52" s="72"/>
      <c r="F52" s="72"/>
      <c r="G52" s="72"/>
      <c r="H52" s="78"/>
    </row>
    <row r="53" spans="1:8" s="70" customFormat="1" ht="30" thickBot="1">
      <c r="A53" s="168" t="s">
        <v>127</v>
      </c>
      <c r="B53" s="83"/>
      <c r="C53" s="67">
        <v>47000</v>
      </c>
      <c r="D53" s="67"/>
      <c r="E53" s="67"/>
      <c r="F53" s="67"/>
      <c r="G53" s="67"/>
      <c r="H53" s="69"/>
    </row>
    <row r="54" spans="1:8" s="70" customFormat="1" ht="27.75" customHeight="1" hidden="1" thickBot="1">
      <c r="A54" s="169" t="s">
        <v>128</v>
      </c>
      <c r="B54" s="86"/>
      <c r="C54" s="72">
        <v>53000</v>
      </c>
      <c r="D54" s="72"/>
      <c r="E54" s="72"/>
      <c r="F54" s="72"/>
      <c r="G54" s="72"/>
      <c r="H54" s="78"/>
    </row>
    <row r="55" spans="1:8" s="70" customFormat="1" ht="27.75" customHeight="1" hidden="1" thickBot="1">
      <c r="A55" s="160" t="s">
        <v>130</v>
      </c>
      <c r="B55" s="86"/>
      <c r="C55" s="72"/>
      <c r="D55" s="72"/>
      <c r="E55" s="72"/>
      <c r="F55" s="72"/>
      <c r="G55" s="72"/>
      <c r="H55" s="78"/>
    </row>
    <row r="56" spans="1:8" s="70" customFormat="1" ht="27.75" customHeight="1" thickBot="1">
      <c r="A56" s="168" t="s">
        <v>136</v>
      </c>
      <c r="B56" s="83">
        <v>604333</v>
      </c>
      <c r="C56" s="67"/>
      <c r="D56" s="67"/>
      <c r="E56" s="67"/>
      <c r="F56" s="67"/>
      <c r="G56" s="67"/>
      <c r="H56" s="69"/>
    </row>
    <row r="57" spans="1:8" s="70" customFormat="1" ht="27.75" customHeight="1" hidden="1" thickBot="1">
      <c r="A57" s="163" t="s">
        <v>137</v>
      </c>
      <c r="B57" s="86">
        <v>479776</v>
      </c>
      <c r="C57" s="72"/>
      <c r="D57" s="72"/>
      <c r="E57" s="72"/>
      <c r="F57" s="72"/>
      <c r="G57" s="72"/>
      <c r="H57" s="78"/>
    </row>
    <row r="58" spans="1:8" s="70" customFormat="1" ht="27.75" customHeight="1" hidden="1" thickBot="1">
      <c r="A58" s="162" t="s">
        <v>133</v>
      </c>
      <c r="B58" s="89"/>
      <c r="C58" s="67"/>
      <c r="D58" s="67"/>
      <c r="E58" s="67"/>
      <c r="F58" s="67"/>
      <c r="G58" s="67"/>
      <c r="H58" s="69"/>
    </row>
    <row r="59" spans="1:8" s="70" customFormat="1" ht="27.75" customHeight="1" hidden="1" thickBot="1">
      <c r="A59" s="165" t="s">
        <v>138</v>
      </c>
      <c r="B59" s="88"/>
      <c r="C59" s="72"/>
      <c r="D59" s="72"/>
      <c r="E59" s="72"/>
      <c r="F59" s="72"/>
      <c r="G59" s="72">
        <v>1000</v>
      </c>
      <c r="H59" s="78"/>
    </row>
    <row r="60" spans="1:8" s="70" customFormat="1" ht="27.75" customHeight="1" hidden="1" thickBot="1">
      <c r="A60" s="164" t="s">
        <v>74</v>
      </c>
      <c r="B60" s="67"/>
      <c r="C60" s="67"/>
      <c r="D60" s="67"/>
      <c r="E60" s="67">
        <f>SUM(E61)</f>
        <v>0</v>
      </c>
      <c r="F60" s="67"/>
      <c r="G60" s="67"/>
      <c r="H60" s="69"/>
    </row>
    <row r="61" spans="1:8" s="70" customFormat="1" ht="27.75" customHeight="1" hidden="1" thickBot="1">
      <c r="A61" s="165" t="s">
        <v>135</v>
      </c>
      <c r="B61" s="72"/>
      <c r="C61" s="72"/>
      <c r="D61" s="72"/>
      <c r="E61" s="72"/>
      <c r="F61" s="72"/>
      <c r="G61" s="72"/>
      <c r="H61" s="78"/>
    </row>
    <row r="62" spans="1:8" s="81" customFormat="1" ht="24" customHeight="1" thickBot="1">
      <c r="A62" s="166" t="s">
        <v>9</v>
      </c>
      <c r="B62" s="79">
        <f aca="true" t="shared" si="2" ref="B62:G62">+B48+B50+B53+B56+B58+B60</f>
        <v>4741233</v>
      </c>
      <c r="C62" s="79">
        <f t="shared" si="2"/>
        <v>47000</v>
      </c>
      <c r="D62" s="79">
        <f t="shared" si="2"/>
        <v>0</v>
      </c>
      <c r="E62" s="79">
        <f t="shared" si="2"/>
        <v>0</v>
      </c>
      <c r="F62" s="79">
        <f t="shared" si="2"/>
        <v>0</v>
      </c>
      <c r="G62" s="79">
        <f t="shared" si="2"/>
        <v>3000</v>
      </c>
      <c r="H62" s="80"/>
    </row>
    <row r="63" spans="1:8" s="70" customFormat="1" ht="21.75" customHeight="1" thickBot="1">
      <c r="A63" s="166" t="s">
        <v>77</v>
      </c>
      <c r="B63" s="215">
        <f>SUM(B62:H62)</f>
        <v>4791233</v>
      </c>
      <c r="C63" s="216"/>
      <c r="D63" s="216"/>
      <c r="E63" s="216"/>
      <c r="F63" s="216"/>
      <c r="G63" s="216"/>
      <c r="H63" s="217"/>
    </row>
    <row r="64" spans="1:8" s="70" customFormat="1" ht="9" customHeight="1">
      <c r="A64" s="156"/>
      <c r="B64" s="157"/>
      <c r="C64" s="157"/>
      <c r="D64" s="157"/>
      <c r="E64" s="157"/>
      <c r="F64" s="157"/>
      <c r="G64" s="157"/>
      <c r="H64" s="157"/>
    </row>
    <row r="65" spans="4:8" ht="13.5" customHeight="1">
      <c r="D65" s="18"/>
      <c r="E65" s="19"/>
      <c r="F65" s="202" t="s">
        <v>93</v>
      </c>
      <c r="G65" s="202"/>
      <c r="H65" s="202"/>
    </row>
    <row r="66" spans="4:8" ht="13.5" customHeight="1">
      <c r="D66" s="10"/>
      <c r="E66" s="11"/>
      <c r="F66" s="203" t="s">
        <v>73</v>
      </c>
      <c r="G66" s="203"/>
      <c r="H66" s="203"/>
    </row>
    <row r="67" spans="3:5" ht="28.5" customHeight="1">
      <c r="C67" s="12"/>
      <c r="D67" s="10"/>
      <c r="E67" s="20"/>
    </row>
    <row r="68" spans="3:5" ht="13.5" customHeight="1">
      <c r="C68" s="12"/>
      <c r="D68" s="10"/>
      <c r="E68" s="15"/>
    </row>
    <row r="69" spans="4:5" ht="13.5" customHeight="1">
      <c r="D69" s="10"/>
      <c r="E69" s="11"/>
    </row>
    <row r="70" spans="4:5" ht="13.5" customHeight="1">
      <c r="D70" s="10"/>
      <c r="E70" s="19"/>
    </row>
    <row r="71" spans="4:5" ht="13.5" customHeight="1">
      <c r="D71" s="10"/>
      <c r="E71" s="11"/>
    </row>
    <row r="72" spans="4:5" ht="22.5" customHeight="1">
      <c r="D72" s="10"/>
      <c r="E72" s="21"/>
    </row>
    <row r="73" spans="4:5" ht="13.5" customHeight="1">
      <c r="D73" s="16"/>
      <c r="E73" s="17"/>
    </row>
    <row r="74" spans="2:5" ht="13.5" customHeight="1">
      <c r="B74" s="12"/>
      <c r="D74" s="16"/>
      <c r="E74" s="22"/>
    </row>
    <row r="75" spans="3:5" ht="13.5" customHeight="1">
      <c r="C75" s="12"/>
      <c r="D75" s="16"/>
      <c r="E75" s="23"/>
    </row>
    <row r="76" spans="3:5" ht="13.5" customHeight="1">
      <c r="C76" s="12"/>
      <c r="D76" s="18"/>
      <c r="E76" s="15"/>
    </row>
    <row r="77" spans="4:5" ht="13.5" customHeight="1">
      <c r="D77" s="10"/>
      <c r="E77" s="11"/>
    </row>
    <row r="78" spans="2:5" ht="13.5" customHeight="1">
      <c r="B78" s="12"/>
      <c r="D78" s="10"/>
      <c r="E78" s="13"/>
    </row>
    <row r="79" spans="3:5" ht="13.5" customHeight="1">
      <c r="C79" s="12"/>
      <c r="D79" s="10"/>
      <c r="E79" s="22"/>
    </row>
    <row r="80" spans="3:5" ht="13.5" customHeight="1">
      <c r="C80" s="12"/>
      <c r="D80" s="18"/>
      <c r="E80" s="15"/>
    </row>
    <row r="81" spans="4:5" ht="13.5" customHeight="1">
      <c r="D81" s="16"/>
      <c r="E81" s="11"/>
    </row>
    <row r="82" spans="3:5" ht="13.5" customHeight="1">
      <c r="C82" s="12"/>
      <c r="D82" s="16"/>
      <c r="E82" s="22"/>
    </row>
    <row r="83" spans="4:5" ht="22.5" customHeight="1">
      <c r="D83" s="18"/>
      <c r="E83" s="21"/>
    </row>
    <row r="84" spans="4:5" ht="13.5" customHeight="1">
      <c r="D84" s="10"/>
      <c r="E84" s="11"/>
    </row>
    <row r="85" spans="4:5" ht="13.5" customHeight="1">
      <c r="D85" s="18"/>
      <c r="E85" s="15"/>
    </row>
    <row r="86" spans="4:5" ht="13.5" customHeight="1">
      <c r="D86" s="10"/>
      <c r="E86" s="11"/>
    </row>
    <row r="87" spans="4:5" ht="13.5" customHeight="1">
      <c r="D87" s="10"/>
      <c r="E87" s="11"/>
    </row>
    <row r="88" spans="1:5" ht="13.5" customHeight="1">
      <c r="A88" s="12"/>
      <c r="D88" s="24"/>
      <c r="E88" s="22"/>
    </row>
    <row r="89" spans="2:5" ht="13.5" customHeight="1">
      <c r="B89" s="12"/>
      <c r="C89" s="12"/>
      <c r="D89" s="25"/>
      <c r="E89" s="22"/>
    </row>
    <row r="90" spans="2:5" ht="13.5" customHeight="1">
      <c r="B90" s="12"/>
      <c r="C90" s="12"/>
      <c r="D90" s="25"/>
      <c r="E90" s="13"/>
    </row>
    <row r="91" spans="2:5" ht="13.5" customHeight="1">
      <c r="B91" s="12"/>
      <c r="C91" s="12"/>
      <c r="D91" s="18"/>
      <c r="E91" s="19"/>
    </row>
    <row r="92" spans="4:5" ht="12.75">
      <c r="D92" s="10"/>
      <c r="E92" s="11"/>
    </row>
    <row r="93" spans="2:5" ht="12.75">
      <c r="B93" s="12"/>
      <c r="D93" s="10"/>
      <c r="E93" s="22"/>
    </row>
    <row r="94" spans="3:5" ht="12.75">
      <c r="C94" s="12"/>
      <c r="D94" s="10"/>
      <c r="E94" s="13"/>
    </row>
    <row r="95" spans="3:5" ht="12.75">
      <c r="C95" s="12"/>
      <c r="D95" s="18"/>
      <c r="E95" s="15"/>
    </row>
    <row r="96" spans="4:5" ht="12.75">
      <c r="D96" s="10"/>
      <c r="E96" s="11"/>
    </row>
    <row r="97" spans="4:5" ht="12.75">
      <c r="D97" s="10"/>
      <c r="E97" s="11"/>
    </row>
    <row r="98" spans="4:5" ht="12.75">
      <c r="D98" s="26"/>
      <c r="E98" s="27"/>
    </row>
    <row r="99" spans="4:5" ht="12.75">
      <c r="D99" s="10"/>
      <c r="E99" s="11"/>
    </row>
    <row r="100" spans="4:5" ht="12.75">
      <c r="D100" s="10"/>
      <c r="E100" s="11"/>
    </row>
    <row r="101" spans="4:5" ht="12.75">
      <c r="D101" s="10"/>
      <c r="E101" s="11"/>
    </row>
    <row r="102" spans="4:5" ht="12.75">
      <c r="D102" s="18"/>
      <c r="E102" s="15"/>
    </row>
    <row r="103" spans="4:5" ht="12.75">
      <c r="D103" s="10"/>
      <c r="E103" s="11"/>
    </row>
    <row r="104" spans="4:5" ht="12.75">
      <c r="D104" s="18"/>
      <c r="E104" s="15"/>
    </row>
    <row r="105" spans="4:5" ht="12.75">
      <c r="D105" s="10"/>
      <c r="E105" s="11"/>
    </row>
    <row r="106" spans="4:5" ht="12.75">
      <c r="D106" s="10"/>
      <c r="E106" s="11"/>
    </row>
    <row r="107" spans="4:5" ht="12.75">
      <c r="D107" s="10"/>
      <c r="E107" s="11"/>
    </row>
    <row r="108" spans="4:5" ht="12.75">
      <c r="D108" s="10"/>
      <c r="E108" s="11"/>
    </row>
    <row r="109" spans="1:5" ht="28.5" customHeight="1">
      <c r="A109" s="20"/>
      <c r="B109" s="20"/>
      <c r="C109" s="20"/>
      <c r="D109" s="95"/>
      <c r="E109" s="96"/>
    </row>
    <row r="110" spans="3:5" ht="12.75">
      <c r="C110" s="12"/>
      <c r="D110" s="10"/>
      <c r="E110" s="13"/>
    </row>
    <row r="111" spans="4:5" ht="12.75">
      <c r="D111" s="28"/>
      <c r="E111" s="29"/>
    </row>
    <row r="112" spans="4:5" ht="12.75">
      <c r="D112" s="10"/>
      <c r="E112" s="11"/>
    </row>
    <row r="113" spans="4:5" ht="12.75">
      <c r="D113" s="26"/>
      <c r="E113" s="27"/>
    </row>
    <row r="114" spans="4:5" ht="12.75">
      <c r="D114" s="26"/>
      <c r="E114" s="27"/>
    </row>
    <row r="115" spans="4:5" ht="12.75">
      <c r="D115" s="10"/>
      <c r="E115" s="11"/>
    </row>
    <row r="116" spans="4:5" ht="12.75">
      <c r="D116" s="18"/>
      <c r="E116" s="15"/>
    </row>
    <row r="117" spans="4:5" ht="12.75">
      <c r="D117" s="10"/>
      <c r="E117" s="11"/>
    </row>
    <row r="118" spans="4:5" ht="12.75">
      <c r="D118" s="10"/>
      <c r="E118" s="11"/>
    </row>
    <row r="119" spans="4:5" ht="12.75">
      <c r="D119" s="18"/>
      <c r="E119" s="15"/>
    </row>
    <row r="120" spans="4:5" ht="12.75">
      <c r="D120" s="10"/>
      <c r="E120" s="11"/>
    </row>
    <row r="121" spans="4:5" ht="12.75">
      <c r="D121" s="26"/>
      <c r="E121" s="27"/>
    </row>
    <row r="122" spans="4:5" ht="12.75">
      <c r="D122" s="18"/>
      <c r="E122" s="29"/>
    </row>
    <row r="123" spans="4:5" ht="12.75">
      <c r="D123" s="16"/>
      <c r="E123" s="27"/>
    </row>
    <row r="124" spans="4:5" ht="12.75">
      <c r="D124" s="18"/>
      <c r="E124" s="15"/>
    </row>
    <row r="125" spans="4:5" ht="12.75">
      <c r="D125" s="10"/>
      <c r="E125" s="11"/>
    </row>
    <row r="126" spans="3:5" ht="12.75">
      <c r="C126" s="12"/>
      <c r="D126" s="10"/>
      <c r="E126" s="13"/>
    </row>
    <row r="127" spans="4:5" ht="12.75">
      <c r="D127" s="16"/>
      <c r="E127" s="15"/>
    </row>
    <row r="128" spans="4:5" ht="12.75">
      <c r="D128" s="16"/>
      <c r="E128" s="27"/>
    </row>
    <row r="129" spans="3:5" ht="12.75">
      <c r="C129" s="12"/>
      <c r="D129" s="16"/>
      <c r="E129" s="30"/>
    </row>
    <row r="130" spans="3:5" ht="12.75">
      <c r="C130" s="12"/>
      <c r="D130" s="18"/>
      <c r="E130" s="19"/>
    </row>
    <row r="131" spans="4:5" ht="12.75">
      <c r="D131" s="10"/>
      <c r="E131" s="11"/>
    </row>
    <row r="132" spans="4:5" ht="12.75">
      <c r="D132" s="28"/>
      <c r="E132" s="31"/>
    </row>
    <row r="133" spans="4:5" ht="11.25" customHeight="1">
      <c r="D133" s="26"/>
      <c r="E133" s="27"/>
    </row>
    <row r="134" spans="2:5" ht="24" customHeight="1">
      <c r="B134" s="12"/>
      <c r="D134" s="26"/>
      <c r="E134" s="32"/>
    </row>
    <row r="135" spans="3:5" ht="15" customHeight="1">
      <c r="C135" s="12"/>
      <c r="D135" s="26"/>
      <c r="E135" s="32"/>
    </row>
    <row r="136" spans="4:5" ht="11.25" customHeight="1">
      <c r="D136" s="28"/>
      <c r="E136" s="29"/>
    </row>
    <row r="137" spans="4:5" ht="12.75">
      <c r="D137" s="26"/>
      <c r="E137" s="27"/>
    </row>
    <row r="138" spans="2:5" ht="13.5" customHeight="1">
      <c r="B138" s="12"/>
      <c r="D138" s="26"/>
      <c r="E138" s="33"/>
    </row>
    <row r="139" spans="3:5" ht="12.75" customHeight="1">
      <c r="C139" s="12"/>
      <c r="D139" s="26"/>
      <c r="E139" s="13"/>
    </row>
    <row r="140" spans="3:5" ht="12.75" customHeight="1">
      <c r="C140" s="12"/>
      <c r="D140" s="18"/>
      <c r="E140" s="19"/>
    </row>
    <row r="141" spans="4:5" ht="12.75">
      <c r="D141" s="10"/>
      <c r="E141" s="11"/>
    </row>
    <row r="142" spans="3:5" ht="12.75">
      <c r="C142" s="12"/>
      <c r="D142" s="10"/>
      <c r="E142" s="30"/>
    </row>
    <row r="143" spans="4:5" ht="12.75">
      <c r="D143" s="28"/>
      <c r="E143" s="29"/>
    </row>
    <row r="144" spans="4:5" ht="12.75">
      <c r="D144" s="26"/>
      <c r="E144" s="27"/>
    </row>
    <row r="145" spans="4:5" ht="12.75">
      <c r="D145" s="10"/>
      <c r="E145" s="11"/>
    </row>
    <row r="146" spans="1:5" ht="19.5" customHeight="1">
      <c r="A146" s="34"/>
      <c r="B146" s="4"/>
      <c r="C146" s="4"/>
      <c r="D146" s="4"/>
      <c r="E146" s="22"/>
    </row>
    <row r="147" spans="1:5" ht="15" customHeight="1">
      <c r="A147" s="12"/>
      <c r="D147" s="24"/>
      <c r="E147" s="22"/>
    </row>
    <row r="148" spans="1:5" ht="12.75">
      <c r="A148" s="12"/>
      <c r="B148" s="12"/>
      <c r="D148" s="24"/>
      <c r="E148" s="13"/>
    </row>
    <row r="149" spans="3:5" ht="12.75">
      <c r="C149" s="12"/>
      <c r="D149" s="10"/>
      <c r="E149" s="22"/>
    </row>
    <row r="150" spans="4:5" ht="12.75">
      <c r="D150" s="14"/>
      <c r="E150" s="15"/>
    </row>
    <row r="151" spans="2:5" ht="12.75">
      <c r="B151" s="12"/>
      <c r="D151" s="10"/>
      <c r="E151" s="13"/>
    </row>
    <row r="152" spans="3:5" ht="12.75">
      <c r="C152" s="12"/>
      <c r="D152" s="10"/>
      <c r="E152" s="13"/>
    </row>
    <row r="153" spans="4:5" ht="12.75">
      <c r="D153" s="18"/>
      <c r="E153" s="19"/>
    </row>
    <row r="154" spans="3:5" ht="22.5" customHeight="1">
      <c r="C154" s="12"/>
      <c r="D154" s="10"/>
      <c r="E154" s="20"/>
    </row>
    <row r="155" spans="4:5" ht="12.75">
      <c r="D155" s="10"/>
      <c r="E155" s="19"/>
    </row>
    <row r="156" spans="2:5" ht="12.75">
      <c r="B156" s="12"/>
      <c r="D156" s="16"/>
      <c r="E156" s="22"/>
    </row>
    <row r="157" spans="3:5" ht="12.75">
      <c r="C157" s="12"/>
      <c r="D157" s="16"/>
      <c r="E157" s="23"/>
    </row>
    <row r="158" spans="4:5" ht="12.75">
      <c r="D158" s="18"/>
      <c r="E158" s="15"/>
    </row>
    <row r="159" spans="1:5" ht="13.5" customHeight="1">
      <c r="A159" s="12"/>
      <c r="D159" s="24"/>
      <c r="E159" s="22"/>
    </row>
    <row r="160" spans="2:5" ht="13.5" customHeight="1">
      <c r="B160" s="12"/>
      <c r="D160" s="10"/>
      <c r="E160" s="22"/>
    </row>
    <row r="161" spans="3:5" ht="13.5" customHeight="1">
      <c r="C161" s="12"/>
      <c r="D161" s="10"/>
      <c r="E161" s="13"/>
    </row>
    <row r="162" spans="3:5" ht="12.75">
      <c r="C162" s="12"/>
      <c r="D162" s="18"/>
      <c r="E162" s="15"/>
    </row>
    <row r="163" spans="3:5" ht="12.75">
      <c r="C163" s="12"/>
      <c r="D163" s="10"/>
      <c r="E163" s="13"/>
    </row>
    <row r="164" spans="4:5" ht="12.75">
      <c r="D164" s="28"/>
      <c r="E164" s="29"/>
    </row>
    <row r="165" spans="3:5" ht="12.75">
      <c r="C165" s="12"/>
      <c r="D165" s="16"/>
      <c r="E165" s="30"/>
    </row>
    <row r="166" spans="3:5" ht="12.75">
      <c r="C166" s="12"/>
      <c r="D166" s="18"/>
      <c r="E166" s="19"/>
    </row>
    <row r="167" spans="4:5" ht="12.75">
      <c r="D167" s="28"/>
      <c r="E167" s="35"/>
    </row>
    <row r="168" spans="2:5" ht="12.75">
      <c r="B168" s="12"/>
      <c r="D168" s="26"/>
      <c r="E168" s="33"/>
    </row>
    <row r="169" spans="3:5" ht="12.75">
      <c r="C169" s="12"/>
      <c r="D169" s="26"/>
      <c r="E169" s="13"/>
    </row>
    <row r="170" spans="3:5" ht="12.75">
      <c r="C170" s="12"/>
      <c r="D170" s="18"/>
      <c r="E170" s="19"/>
    </row>
    <row r="171" spans="3:5" ht="12.75">
      <c r="C171" s="12"/>
      <c r="D171" s="18"/>
      <c r="E171" s="19"/>
    </row>
    <row r="172" spans="4:5" ht="12.75">
      <c r="D172" s="10"/>
      <c r="E172" s="11"/>
    </row>
    <row r="173" spans="1:5" s="36" customFormat="1" ht="18" customHeight="1">
      <c r="A173" s="213"/>
      <c r="B173" s="214"/>
      <c r="C173" s="214"/>
      <c r="D173" s="214"/>
      <c r="E173" s="214"/>
    </row>
    <row r="174" spans="1:5" ht="28.5" customHeight="1">
      <c r="A174" s="20"/>
      <c r="B174" s="20"/>
      <c r="C174" s="20"/>
      <c r="D174" s="95"/>
      <c r="E174" s="96"/>
    </row>
    <row r="176" spans="1:5" ht="15.75">
      <c r="A176" s="38"/>
      <c r="B176" s="12"/>
      <c r="C176" s="12"/>
      <c r="D176" s="39"/>
      <c r="E176" s="3"/>
    </row>
    <row r="177" spans="1:5" ht="12.75">
      <c r="A177" s="12"/>
      <c r="B177" s="12"/>
      <c r="C177" s="12"/>
      <c r="D177" s="39"/>
      <c r="E177" s="3"/>
    </row>
    <row r="178" spans="1:5" ht="17.25" customHeight="1">
      <c r="A178" s="12"/>
      <c r="B178" s="12"/>
      <c r="C178" s="12"/>
      <c r="D178" s="39"/>
      <c r="E178" s="3"/>
    </row>
    <row r="179" spans="1:5" ht="13.5" customHeight="1">
      <c r="A179" s="12"/>
      <c r="B179" s="12"/>
      <c r="C179" s="12"/>
      <c r="D179" s="39"/>
      <c r="E179" s="3"/>
    </row>
    <row r="180" spans="1:5" ht="12.75">
      <c r="A180" s="12"/>
      <c r="B180" s="12"/>
      <c r="C180" s="12"/>
      <c r="D180" s="39"/>
      <c r="E180" s="3"/>
    </row>
    <row r="181" spans="1:3" ht="12.75">
      <c r="A181" s="12"/>
      <c r="B181" s="12"/>
      <c r="C181" s="12"/>
    </row>
    <row r="182" spans="1:5" ht="12.75">
      <c r="A182" s="12"/>
      <c r="B182" s="12"/>
      <c r="C182" s="12"/>
      <c r="D182" s="39"/>
      <c r="E182" s="3"/>
    </row>
    <row r="183" spans="1:5" ht="12.75">
      <c r="A183" s="12"/>
      <c r="B183" s="12"/>
      <c r="C183" s="12"/>
      <c r="D183" s="39"/>
      <c r="E183" s="40"/>
    </row>
    <row r="184" spans="1:5" ht="12.75">
      <c r="A184" s="12"/>
      <c r="B184" s="12"/>
      <c r="C184" s="12"/>
      <c r="D184" s="39"/>
      <c r="E184" s="3"/>
    </row>
    <row r="185" spans="1:5" ht="22.5" customHeight="1">
      <c r="A185" s="12"/>
      <c r="B185" s="12"/>
      <c r="C185" s="12"/>
      <c r="D185" s="39"/>
      <c r="E185" s="20"/>
    </row>
    <row r="186" spans="4:5" ht="22.5" customHeight="1">
      <c r="D186" s="18"/>
      <c r="E186" s="21"/>
    </row>
  </sheetData>
  <sheetProtection/>
  <mergeCells count="10">
    <mergeCell ref="A4:H4"/>
    <mergeCell ref="B27:H27"/>
    <mergeCell ref="B46:H46"/>
    <mergeCell ref="A173:E173"/>
    <mergeCell ref="B6:H6"/>
    <mergeCell ref="B25:H25"/>
    <mergeCell ref="B44:H44"/>
    <mergeCell ref="B63:H63"/>
    <mergeCell ref="F65:H65"/>
    <mergeCell ref="F66:H6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9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7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7.7109375" style="148" customWidth="1"/>
    <col min="2" max="2" width="37.8515625" style="155" customWidth="1"/>
    <col min="3" max="3" width="9.28125" style="149" customWidth="1"/>
    <col min="4" max="4" width="13.7109375" style="149" customWidth="1"/>
    <col min="5" max="5" width="8.421875" style="149" customWidth="1"/>
    <col min="6" max="6" width="10.00390625" style="149" customWidth="1"/>
    <col min="7" max="7" width="8.28125" style="149" customWidth="1"/>
    <col min="8" max="8" width="7.28125" style="149" customWidth="1"/>
    <col min="9" max="9" width="8.140625" style="149" customWidth="1"/>
    <col min="10" max="10" width="7.8515625" style="149" customWidth="1"/>
    <col min="11" max="11" width="11.140625" style="149" customWidth="1"/>
    <col min="12" max="12" width="8.00390625" style="149" customWidth="1"/>
    <col min="13" max="14" width="9.8515625" style="149" customWidth="1"/>
    <col min="15" max="16384" width="11.421875" style="104" customWidth="1"/>
  </cols>
  <sheetData>
    <row r="1" spans="1:14" ht="16.5">
      <c r="A1" s="101" t="str">
        <f>+'OPĆI DIO'!A10</f>
        <v>KLASA: 400-02/20-01/02</v>
      </c>
      <c r="B1" s="102"/>
      <c r="C1" s="102"/>
      <c r="D1" s="102"/>
      <c r="E1" s="102"/>
      <c r="F1" s="102"/>
      <c r="G1" s="103"/>
      <c r="H1" s="179"/>
      <c r="I1" s="103"/>
      <c r="J1" s="103"/>
      <c r="K1" s="103"/>
      <c r="L1" s="103"/>
      <c r="M1" s="104"/>
      <c r="N1" s="104"/>
    </row>
    <row r="2" spans="1:14" ht="16.5">
      <c r="A2" s="101" t="str">
        <f>+'OPĆI DIO'!A11</f>
        <v>URBROJ: 2168-22-20-01</v>
      </c>
      <c r="B2" s="102"/>
      <c r="C2" s="102"/>
      <c r="D2" s="102"/>
      <c r="E2" s="102"/>
      <c r="F2" s="102"/>
      <c r="G2" s="103"/>
      <c r="H2" s="103"/>
      <c r="I2" s="103"/>
      <c r="J2" s="103"/>
      <c r="K2" s="103"/>
      <c r="L2" s="103"/>
      <c r="M2" s="104"/>
      <c r="N2" s="104"/>
    </row>
    <row r="3" spans="1:14" ht="16.5">
      <c r="A3" s="101" t="str">
        <f>+'OPĆI DIO'!A12</f>
        <v>Pula,  29. svibnja 2020. godine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4"/>
      <c r="N3" s="104"/>
    </row>
    <row r="4" spans="1:14" ht="18">
      <c r="A4" s="218" t="s">
        <v>152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s="145" customFormat="1" ht="43.5" customHeight="1">
      <c r="A5" s="180" t="s">
        <v>10</v>
      </c>
      <c r="B5" s="154" t="s">
        <v>11</v>
      </c>
      <c r="C5" s="105" t="s">
        <v>149</v>
      </c>
      <c r="D5" s="105" t="s">
        <v>157</v>
      </c>
      <c r="E5" s="105" t="s">
        <v>142</v>
      </c>
      <c r="F5" s="94" t="s">
        <v>115</v>
      </c>
      <c r="G5" s="94" t="s">
        <v>116</v>
      </c>
      <c r="H5" s="94" t="s">
        <v>117</v>
      </c>
      <c r="I5" s="94" t="s">
        <v>118</v>
      </c>
      <c r="J5" s="94" t="s">
        <v>119</v>
      </c>
      <c r="K5" s="94" t="s">
        <v>114</v>
      </c>
      <c r="L5" s="94" t="s">
        <v>153</v>
      </c>
      <c r="M5" s="106" t="s">
        <v>112</v>
      </c>
      <c r="N5" s="106" t="s">
        <v>113</v>
      </c>
    </row>
    <row r="6" spans="1:15" s="110" customFormat="1" ht="25.5">
      <c r="A6" s="108" t="s">
        <v>100</v>
      </c>
      <c r="B6" s="150" t="s">
        <v>111</v>
      </c>
      <c r="C6" s="109">
        <f>+C7+C77+C148</f>
        <v>4885343</v>
      </c>
      <c r="D6" s="109">
        <f>+D7+D77+D148</f>
        <v>5189661</v>
      </c>
      <c r="E6" s="109">
        <f>+E7+E77+E148</f>
        <v>304318</v>
      </c>
      <c r="F6" s="109">
        <f aca="true" t="shared" si="0" ref="F6:K6">+F7+F77+F148</f>
        <v>4699936</v>
      </c>
      <c r="G6" s="109">
        <f t="shared" si="0"/>
        <v>57000</v>
      </c>
      <c r="H6" s="109">
        <f t="shared" si="0"/>
        <v>5110</v>
      </c>
      <c r="I6" s="109">
        <f t="shared" si="0"/>
        <v>420620</v>
      </c>
      <c r="J6" s="109">
        <f t="shared" si="0"/>
        <v>1200</v>
      </c>
      <c r="K6" s="109">
        <f t="shared" si="0"/>
        <v>5795</v>
      </c>
      <c r="L6" s="109">
        <f>+L7+L77+L148</f>
        <v>0</v>
      </c>
      <c r="M6" s="109">
        <f>+M7+M77+M148</f>
        <v>4791233</v>
      </c>
      <c r="N6" s="109">
        <f>+N7+N77+N148</f>
        <v>4791233</v>
      </c>
      <c r="O6" s="139"/>
    </row>
    <row r="7" spans="1:14" s="110" customFormat="1" ht="21.75" customHeight="1">
      <c r="A7" s="111">
        <v>2201</v>
      </c>
      <c r="B7" s="112" t="s">
        <v>51</v>
      </c>
      <c r="C7" s="113">
        <f>+C8+C19+C35+C64</f>
        <v>4791233</v>
      </c>
      <c r="D7" s="113">
        <f>+D8+D19+D35+D64</f>
        <v>4753931</v>
      </c>
      <c r="E7" s="113">
        <f>+E8+E19+E35+E64</f>
        <v>-37302</v>
      </c>
      <c r="F7" s="113">
        <f>+F8+F19+F35+F64</f>
        <v>4689936</v>
      </c>
      <c r="G7" s="113">
        <f aca="true" t="shared" si="1" ref="G7:L7">+G8+G19+G35+G64</f>
        <v>57000</v>
      </c>
      <c r="H7" s="113">
        <f t="shared" si="1"/>
        <v>0</v>
      </c>
      <c r="I7" s="113">
        <f t="shared" si="1"/>
        <v>0</v>
      </c>
      <c r="J7" s="113">
        <f t="shared" si="1"/>
        <v>1200</v>
      </c>
      <c r="K7" s="113">
        <f t="shared" si="1"/>
        <v>5795</v>
      </c>
      <c r="L7" s="113">
        <f t="shared" si="1"/>
        <v>0</v>
      </c>
      <c r="M7" s="113">
        <f>+M8+M19+M35+M64</f>
        <v>4791233</v>
      </c>
      <c r="N7" s="170">
        <f>+N8+N19+N35+N64</f>
        <v>4791233</v>
      </c>
    </row>
    <row r="8" spans="1:14" s="110" customFormat="1" ht="12.75">
      <c r="A8" s="114" t="s">
        <v>52</v>
      </c>
      <c r="B8" s="151" t="s">
        <v>53</v>
      </c>
      <c r="C8" s="115">
        <f aca="true" t="shared" si="2" ref="C8:E9">+C9</f>
        <v>302190</v>
      </c>
      <c r="D8" s="115">
        <f t="shared" si="2"/>
        <v>300726</v>
      </c>
      <c r="E8" s="115">
        <f t="shared" si="2"/>
        <v>-1464</v>
      </c>
      <c r="F8" s="115">
        <f aca="true" t="shared" si="3" ref="F8:L9">+F9</f>
        <v>300726</v>
      </c>
      <c r="G8" s="115">
        <f t="shared" si="3"/>
        <v>0</v>
      </c>
      <c r="H8" s="115">
        <f t="shared" si="3"/>
        <v>0</v>
      </c>
      <c r="I8" s="115">
        <f t="shared" si="3"/>
        <v>0</v>
      </c>
      <c r="J8" s="115">
        <f t="shared" si="3"/>
        <v>0</v>
      </c>
      <c r="K8" s="115">
        <f t="shared" si="3"/>
        <v>0</v>
      </c>
      <c r="L8" s="115">
        <f t="shared" si="3"/>
        <v>0</v>
      </c>
      <c r="M8" s="115">
        <f>+M9</f>
        <v>302190</v>
      </c>
      <c r="N8" s="171">
        <f>+N9</f>
        <v>302190</v>
      </c>
    </row>
    <row r="9" spans="1:14" s="110" customFormat="1" ht="12.75" customHeight="1">
      <c r="A9" s="175">
        <v>48007</v>
      </c>
      <c r="B9" s="176" t="s">
        <v>97</v>
      </c>
      <c r="C9" s="177">
        <f t="shared" si="2"/>
        <v>302190</v>
      </c>
      <c r="D9" s="177">
        <f t="shared" si="2"/>
        <v>300726</v>
      </c>
      <c r="E9" s="177">
        <f t="shared" si="2"/>
        <v>-1464</v>
      </c>
      <c r="F9" s="177">
        <f t="shared" si="3"/>
        <v>300726</v>
      </c>
      <c r="G9" s="177">
        <f t="shared" si="3"/>
        <v>0</v>
      </c>
      <c r="H9" s="177">
        <f t="shared" si="3"/>
        <v>0</v>
      </c>
      <c r="I9" s="177">
        <f t="shared" si="3"/>
        <v>0</v>
      </c>
      <c r="J9" s="177">
        <f t="shared" si="3"/>
        <v>0</v>
      </c>
      <c r="K9" s="177">
        <f t="shared" si="3"/>
        <v>0</v>
      </c>
      <c r="L9" s="177">
        <f t="shared" si="3"/>
        <v>0</v>
      </c>
      <c r="M9" s="177">
        <f>+M10</f>
        <v>302190</v>
      </c>
      <c r="N9" s="178">
        <f>+N10</f>
        <v>302190</v>
      </c>
    </row>
    <row r="10" spans="1:14" s="110" customFormat="1" ht="12.75">
      <c r="A10" s="120">
        <v>3</v>
      </c>
      <c r="B10" s="121" t="s">
        <v>12</v>
      </c>
      <c r="C10" s="118">
        <f>+C11+C17</f>
        <v>302190</v>
      </c>
      <c r="D10" s="118">
        <f>+D11+D17</f>
        <v>300726</v>
      </c>
      <c r="E10" s="118">
        <f>+E11+E17</f>
        <v>-1464</v>
      </c>
      <c r="F10" s="118">
        <f>+F11+F17</f>
        <v>300726</v>
      </c>
      <c r="G10" s="118">
        <f aca="true" t="shared" si="4" ref="G10:L10">+G11+G17</f>
        <v>0</v>
      </c>
      <c r="H10" s="118">
        <f t="shared" si="4"/>
        <v>0</v>
      </c>
      <c r="I10" s="118">
        <f t="shared" si="4"/>
        <v>0</v>
      </c>
      <c r="J10" s="118">
        <f t="shared" si="4"/>
        <v>0</v>
      </c>
      <c r="K10" s="118">
        <f t="shared" si="4"/>
        <v>0</v>
      </c>
      <c r="L10" s="118">
        <f t="shared" si="4"/>
        <v>0</v>
      </c>
      <c r="M10" s="118">
        <f>+M11+M17</f>
        <v>302190</v>
      </c>
      <c r="N10" s="119">
        <f>+M10</f>
        <v>302190</v>
      </c>
    </row>
    <row r="11" spans="1:14" s="110" customFormat="1" ht="12.75">
      <c r="A11" s="120">
        <v>32</v>
      </c>
      <c r="B11" s="121" t="s">
        <v>17</v>
      </c>
      <c r="C11" s="118">
        <f>SUM(C12:C16)</f>
        <v>299190</v>
      </c>
      <c r="D11" s="118">
        <f>SUM(D12:D16)</f>
        <v>297726</v>
      </c>
      <c r="E11" s="118">
        <f>SUM(E12:E16)</f>
        <v>-1464</v>
      </c>
      <c r="F11" s="118">
        <f>SUM(F12:F16)</f>
        <v>297726</v>
      </c>
      <c r="G11" s="118">
        <f aca="true" t="shared" si="5" ref="G11:L11">SUM(G12:G16)</f>
        <v>0</v>
      </c>
      <c r="H11" s="118">
        <f t="shared" si="5"/>
        <v>0</v>
      </c>
      <c r="I11" s="118">
        <f t="shared" si="5"/>
        <v>0</v>
      </c>
      <c r="J11" s="118">
        <f t="shared" si="5"/>
        <v>0</v>
      </c>
      <c r="K11" s="118">
        <f t="shared" si="5"/>
        <v>0</v>
      </c>
      <c r="L11" s="118">
        <f t="shared" si="5"/>
        <v>0</v>
      </c>
      <c r="M11" s="118">
        <f>+C11</f>
        <v>299190</v>
      </c>
      <c r="N11" s="119">
        <f>+M11</f>
        <v>299190</v>
      </c>
    </row>
    <row r="12" spans="1:14" s="110" customFormat="1" ht="12.75">
      <c r="A12" s="122">
        <v>321</v>
      </c>
      <c r="B12" s="123" t="s">
        <v>18</v>
      </c>
      <c r="C12" s="124">
        <f>25000+4000+200</f>
        <v>29200</v>
      </c>
      <c r="D12" s="124">
        <f>15000+3000+820</f>
        <v>18820</v>
      </c>
      <c r="E12" s="124">
        <f>+D12-C12</f>
        <v>-10380</v>
      </c>
      <c r="F12" s="124">
        <f>+D12</f>
        <v>18820</v>
      </c>
      <c r="G12" s="124"/>
      <c r="H12" s="124"/>
      <c r="I12" s="124"/>
      <c r="J12" s="124"/>
      <c r="K12" s="124"/>
      <c r="L12" s="124"/>
      <c r="M12" s="124"/>
      <c r="N12" s="125"/>
    </row>
    <row r="13" spans="1:14" s="110" customFormat="1" ht="12.75">
      <c r="A13" s="122">
        <v>322</v>
      </c>
      <c r="B13" s="123" t="s">
        <v>19</v>
      </c>
      <c r="C13" s="124">
        <f>103000+8000+10000+2000</f>
        <v>123000</v>
      </c>
      <c r="D13" s="124">
        <f>99731+12000+12000+2000</f>
        <v>125731</v>
      </c>
      <c r="E13" s="124">
        <f aca="true" t="shared" si="6" ref="E13:E18">+D13-C13</f>
        <v>2731</v>
      </c>
      <c r="F13" s="124">
        <f>+D13</f>
        <v>125731</v>
      </c>
      <c r="G13" s="124"/>
      <c r="H13" s="124"/>
      <c r="I13" s="124"/>
      <c r="J13" s="124"/>
      <c r="K13" s="124"/>
      <c r="L13" s="124"/>
      <c r="M13" s="124"/>
      <c r="N13" s="125"/>
    </row>
    <row r="14" spans="1:14" s="110" customFormat="1" ht="12.75">
      <c r="A14" s="122">
        <v>323</v>
      </c>
      <c r="B14" s="123" t="s">
        <v>20</v>
      </c>
      <c r="C14" s="124">
        <v>134490</v>
      </c>
      <c r="D14" s="124">
        <f>11000+45500+875+32000+2600+15000+8700+25000</f>
        <v>140675</v>
      </c>
      <c r="E14" s="124">
        <f t="shared" si="6"/>
        <v>6185</v>
      </c>
      <c r="F14" s="124">
        <f>+D14</f>
        <v>140675</v>
      </c>
      <c r="G14" s="124"/>
      <c r="H14" s="124"/>
      <c r="I14" s="124"/>
      <c r="J14" s="124"/>
      <c r="K14" s="124"/>
      <c r="L14" s="124"/>
      <c r="M14" s="124"/>
      <c r="N14" s="125"/>
    </row>
    <row r="15" spans="1:14" s="110" customFormat="1" ht="12.75">
      <c r="A15" s="122">
        <v>324</v>
      </c>
      <c r="B15" s="123" t="s">
        <v>148</v>
      </c>
      <c r="C15" s="124">
        <v>0</v>
      </c>
      <c r="D15" s="124">
        <v>500</v>
      </c>
      <c r="E15" s="124">
        <f t="shared" si="6"/>
        <v>500</v>
      </c>
      <c r="F15" s="124">
        <f>+D15</f>
        <v>500</v>
      </c>
      <c r="G15" s="124"/>
      <c r="H15" s="124"/>
      <c r="I15" s="124"/>
      <c r="J15" s="124"/>
      <c r="K15" s="124"/>
      <c r="L15" s="124"/>
      <c r="M15" s="124"/>
      <c r="N15" s="125"/>
    </row>
    <row r="16" spans="1:14" s="110" customFormat="1" ht="12.75">
      <c r="A16" s="122">
        <v>329</v>
      </c>
      <c r="B16" s="123" t="s">
        <v>55</v>
      </c>
      <c r="C16" s="124">
        <f>8000+500+4000</f>
        <v>12500</v>
      </c>
      <c r="D16" s="124">
        <f>6000+2000+4000</f>
        <v>12000</v>
      </c>
      <c r="E16" s="124">
        <f t="shared" si="6"/>
        <v>-500</v>
      </c>
      <c r="F16" s="124">
        <f>+D16</f>
        <v>12000</v>
      </c>
      <c r="G16" s="124"/>
      <c r="H16" s="124"/>
      <c r="I16" s="124"/>
      <c r="J16" s="124"/>
      <c r="K16" s="124"/>
      <c r="L16" s="124"/>
      <c r="M16" s="124"/>
      <c r="N16" s="125"/>
    </row>
    <row r="17" spans="1:14" s="110" customFormat="1" ht="12.75">
      <c r="A17" s="120">
        <v>34</v>
      </c>
      <c r="B17" s="121" t="s">
        <v>22</v>
      </c>
      <c r="C17" s="118">
        <f>+C18</f>
        <v>3000</v>
      </c>
      <c r="D17" s="118">
        <f>+D18</f>
        <v>3000</v>
      </c>
      <c r="E17" s="118">
        <f>+E18</f>
        <v>0</v>
      </c>
      <c r="F17" s="118">
        <f aca="true" t="shared" si="7" ref="F17:L17">+F18</f>
        <v>3000</v>
      </c>
      <c r="G17" s="118">
        <f t="shared" si="7"/>
        <v>0</v>
      </c>
      <c r="H17" s="118">
        <f t="shared" si="7"/>
        <v>0</v>
      </c>
      <c r="I17" s="118">
        <f t="shared" si="7"/>
        <v>0</v>
      </c>
      <c r="J17" s="118">
        <f t="shared" si="7"/>
        <v>0</v>
      </c>
      <c r="K17" s="118">
        <f t="shared" si="7"/>
        <v>0</v>
      </c>
      <c r="L17" s="118">
        <f t="shared" si="7"/>
        <v>0</v>
      </c>
      <c r="M17" s="118">
        <f>+F17</f>
        <v>3000</v>
      </c>
      <c r="N17" s="119">
        <f>+M17</f>
        <v>3000</v>
      </c>
    </row>
    <row r="18" spans="1:14" s="110" customFormat="1" ht="12.75">
      <c r="A18" s="126">
        <v>343</v>
      </c>
      <c r="B18" s="127" t="s">
        <v>23</v>
      </c>
      <c r="C18" s="124">
        <v>3000</v>
      </c>
      <c r="D18" s="124">
        <v>3000</v>
      </c>
      <c r="E18" s="124">
        <f t="shared" si="6"/>
        <v>0</v>
      </c>
      <c r="F18" s="124">
        <f>+C18</f>
        <v>3000</v>
      </c>
      <c r="G18" s="128"/>
      <c r="H18" s="128"/>
      <c r="I18" s="128"/>
      <c r="J18" s="128"/>
      <c r="K18" s="128"/>
      <c r="L18" s="128"/>
      <c r="M18" s="128"/>
      <c r="N18" s="129"/>
    </row>
    <row r="19" spans="1:14" s="110" customFormat="1" ht="12.75">
      <c r="A19" s="114" t="s">
        <v>56</v>
      </c>
      <c r="B19" s="151" t="s">
        <v>57</v>
      </c>
      <c r="C19" s="115">
        <f aca="true" t="shared" si="8" ref="C19:E20">+C20</f>
        <v>302143</v>
      </c>
      <c r="D19" s="115">
        <f t="shared" si="8"/>
        <v>252310</v>
      </c>
      <c r="E19" s="115">
        <f t="shared" si="8"/>
        <v>-49833</v>
      </c>
      <c r="F19" s="115">
        <f aca="true" t="shared" si="9" ref="F19:L20">+F20</f>
        <v>252310</v>
      </c>
      <c r="G19" s="115">
        <f t="shared" si="9"/>
        <v>0</v>
      </c>
      <c r="H19" s="115">
        <f t="shared" si="9"/>
        <v>0</v>
      </c>
      <c r="I19" s="115">
        <f t="shared" si="9"/>
        <v>0</v>
      </c>
      <c r="J19" s="115">
        <f t="shared" si="9"/>
        <v>0</v>
      </c>
      <c r="K19" s="115">
        <f t="shared" si="9"/>
        <v>0</v>
      </c>
      <c r="L19" s="115">
        <f t="shared" si="9"/>
        <v>0</v>
      </c>
      <c r="M19" s="115">
        <f>+M20</f>
        <v>302143</v>
      </c>
      <c r="N19" s="171">
        <f>+N20</f>
        <v>302143</v>
      </c>
    </row>
    <row r="20" spans="1:14" s="110" customFormat="1" ht="12.75" customHeight="1">
      <c r="A20" s="175">
        <v>48007</v>
      </c>
      <c r="B20" s="176" t="s">
        <v>97</v>
      </c>
      <c r="C20" s="177">
        <f t="shared" si="8"/>
        <v>302143</v>
      </c>
      <c r="D20" s="177">
        <f t="shared" si="8"/>
        <v>252310</v>
      </c>
      <c r="E20" s="177">
        <f t="shared" si="8"/>
        <v>-49833</v>
      </c>
      <c r="F20" s="177">
        <f t="shared" si="9"/>
        <v>252310</v>
      </c>
      <c r="G20" s="177">
        <f t="shared" si="9"/>
        <v>0</v>
      </c>
      <c r="H20" s="177">
        <f t="shared" si="9"/>
        <v>0</v>
      </c>
      <c r="I20" s="177">
        <f t="shared" si="9"/>
        <v>0</v>
      </c>
      <c r="J20" s="177">
        <f t="shared" si="9"/>
        <v>0</v>
      </c>
      <c r="K20" s="177">
        <f t="shared" si="9"/>
        <v>0</v>
      </c>
      <c r="L20" s="177">
        <f t="shared" si="9"/>
        <v>0</v>
      </c>
      <c r="M20" s="177">
        <f>+M21</f>
        <v>302143</v>
      </c>
      <c r="N20" s="178">
        <f>+N21</f>
        <v>302143</v>
      </c>
    </row>
    <row r="21" spans="1:14" s="110" customFormat="1" ht="12.75">
      <c r="A21" s="120">
        <v>3</v>
      </c>
      <c r="B21" s="121" t="s">
        <v>12</v>
      </c>
      <c r="C21" s="118">
        <f>+C26</f>
        <v>302143</v>
      </c>
      <c r="D21" s="118">
        <f>+D26</f>
        <v>252310</v>
      </c>
      <c r="E21" s="118">
        <f>+E26</f>
        <v>-49833</v>
      </c>
      <c r="F21" s="118">
        <f aca="true" t="shared" si="10" ref="F21:L21">+F26</f>
        <v>252310</v>
      </c>
      <c r="G21" s="118">
        <f t="shared" si="10"/>
        <v>0</v>
      </c>
      <c r="H21" s="118">
        <f t="shared" si="10"/>
        <v>0</v>
      </c>
      <c r="I21" s="118">
        <f t="shared" si="10"/>
        <v>0</v>
      </c>
      <c r="J21" s="118">
        <f t="shared" si="10"/>
        <v>0</v>
      </c>
      <c r="K21" s="118">
        <f t="shared" si="10"/>
        <v>0</v>
      </c>
      <c r="L21" s="118">
        <f t="shared" si="10"/>
        <v>0</v>
      </c>
      <c r="M21" s="118">
        <f>+M26</f>
        <v>302143</v>
      </c>
      <c r="N21" s="119">
        <f>+M21</f>
        <v>302143</v>
      </c>
    </row>
    <row r="22" spans="1:14" s="110" customFormat="1" ht="12.75" hidden="1">
      <c r="A22" s="120">
        <v>31</v>
      </c>
      <c r="B22" s="121" t="s">
        <v>13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</row>
    <row r="23" spans="1:14" s="110" customFormat="1" ht="12.75" hidden="1">
      <c r="A23" s="122">
        <v>311</v>
      </c>
      <c r="B23" s="123" t="s">
        <v>14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</row>
    <row r="24" spans="1:14" s="110" customFormat="1" ht="12.75" hidden="1">
      <c r="A24" s="122">
        <v>312</v>
      </c>
      <c r="B24" s="123" t="s">
        <v>15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</row>
    <row r="25" spans="1:14" s="110" customFormat="1" ht="12.75" hidden="1">
      <c r="A25" s="122">
        <v>313</v>
      </c>
      <c r="B25" s="123" t="s">
        <v>16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4" s="110" customFormat="1" ht="12.75">
      <c r="A26" s="120">
        <v>32</v>
      </c>
      <c r="B26" s="121" t="s">
        <v>17</v>
      </c>
      <c r="C26" s="118">
        <f>SUM(C27:C30)</f>
        <v>302143</v>
      </c>
      <c r="D26" s="118">
        <f>SUM(D27:D30)</f>
        <v>252310</v>
      </c>
      <c r="E26" s="118">
        <f>SUM(E27:E30)</f>
        <v>-49833</v>
      </c>
      <c r="F26" s="118">
        <f aca="true" t="shared" si="11" ref="F26:L26">SUM(F27:F30)</f>
        <v>252310</v>
      </c>
      <c r="G26" s="118">
        <f t="shared" si="11"/>
        <v>0</v>
      </c>
      <c r="H26" s="118">
        <f t="shared" si="11"/>
        <v>0</v>
      </c>
      <c r="I26" s="118">
        <f t="shared" si="11"/>
        <v>0</v>
      </c>
      <c r="J26" s="118">
        <f t="shared" si="11"/>
        <v>0</v>
      </c>
      <c r="K26" s="118">
        <f t="shared" si="11"/>
        <v>0</v>
      </c>
      <c r="L26" s="118">
        <f t="shared" si="11"/>
        <v>0</v>
      </c>
      <c r="M26" s="118">
        <f>+C26</f>
        <v>302143</v>
      </c>
      <c r="N26" s="119">
        <f>+M26</f>
        <v>302143</v>
      </c>
    </row>
    <row r="27" spans="1:14" s="110" customFormat="1" ht="12.75">
      <c r="A27" s="122">
        <v>321</v>
      </c>
      <c r="B27" s="123" t="s">
        <v>18</v>
      </c>
      <c r="C27" s="124">
        <v>122837</v>
      </c>
      <c r="D27" s="124">
        <v>95000</v>
      </c>
      <c r="E27" s="124">
        <f>+D27-C27</f>
        <v>-27837</v>
      </c>
      <c r="F27" s="124">
        <f>+D27</f>
        <v>95000</v>
      </c>
      <c r="G27" s="124"/>
      <c r="H27" s="124"/>
      <c r="I27" s="124"/>
      <c r="J27" s="124"/>
      <c r="K27" s="124"/>
      <c r="L27" s="124"/>
      <c r="M27" s="124"/>
      <c r="N27" s="125"/>
    </row>
    <row r="28" spans="1:14" s="110" customFormat="1" ht="12.75">
      <c r="A28" s="122">
        <v>322</v>
      </c>
      <c r="B28" s="123" t="s">
        <v>19</v>
      </c>
      <c r="C28" s="124">
        <v>166000</v>
      </c>
      <c r="D28" s="124">
        <v>144000</v>
      </c>
      <c r="E28" s="124">
        <f>+D28-C28</f>
        <v>-22000</v>
      </c>
      <c r="F28" s="124">
        <f>+D28</f>
        <v>144000</v>
      </c>
      <c r="G28" s="124"/>
      <c r="H28" s="124"/>
      <c r="I28" s="124"/>
      <c r="J28" s="124"/>
      <c r="K28" s="124"/>
      <c r="L28" s="124"/>
      <c r="M28" s="124"/>
      <c r="N28" s="125"/>
    </row>
    <row r="29" spans="1:14" s="110" customFormat="1" ht="14.25" customHeight="1">
      <c r="A29" s="122">
        <v>323</v>
      </c>
      <c r="B29" s="123" t="s">
        <v>20</v>
      </c>
      <c r="C29" s="124">
        <v>7000</v>
      </c>
      <c r="D29" s="124">
        <v>7000</v>
      </c>
      <c r="E29" s="124">
        <f>+D29-C29</f>
        <v>0</v>
      </c>
      <c r="F29" s="124">
        <f>+D29</f>
        <v>7000</v>
      </c>
      <c r="G29" s="124"/>
      <c r="H29" s="124"/>
      <c r="I29" s="124"/>
      <c r="J29" s="124"/>
      <c r="K29" s="124"/>
      <c r="L29" s="124"/>
      <c r="M29" s="124"/>
      <c r="N29" s="125"/>
    </row>
    <row r="30" spans="1:14" s="110" customFormat="1" ht="12.75">
      <c r="A30" s="122">
        <v>329</v>
      </c>
      <c r="B30" s="123" t="s">
        <v>21</v>
      </c>
      <c r="C30" s="124">
        <v>6306</v>
      </c>
      <c r="D30" s="124">
        <v>6310</v>
      </c>
      <c r="E30" s="124">
        <f>+D30-C30</f>
        <v>4</v>
      </c>
      <c r="F30" s="124">
        <f>+D30</f>
        <v>6310</v>
      </c>
      <c r="G30" s="124"/>
      <c r="H30" s="124"/>
      <c r="I30" s="124"/>
      <c r="J30" s="124"/>
      <c r="K30" s="124"/>
      <c r="L30" s="124"/>
      <c r="M30" s="124"/>
      <c r="N30" s="125"/>
    </row>
    <row r="31" spans="1:14" s="110" customFormat="1" ht="12.75" hidden="1">
      <c r="A31" s="120">
        <v>38</v>
      </c>
      <c r="B31" s="121" t="s">
        <v>58</v>
      </c>
      <c r="C31" s="118">
        <v>0</v>
      </c>
      <c r="D31" s="118">
        <v>0</v>
      </c>
      <c r="E31" s="118">
        <v>0</v>
      </c>
      <c r="F31" s="118">
        <f>+C31</f>
        <v>0</v>
      </c>
      <c r="G31" s="118"/>
      <c r="H31" s="118"/>
      <c r="I31" s="118"/>
      <c r="J31" s="118"/>
      <c r="K31" s="118"/>
      <c r="L31" s="118"/>
      <c r="M31" s="118">
        <v>0</v>
      </c>
      <c r="N31" s="119">
        <v>0</v>
      </c>
    </row>
    <row r="32" spans="1:14" s="110" customFormat="1" ht="12.75" hidden="1">
      <c r="A32" s="122">
        <v>383</v>
      </c>
      <c r="B32" s="123" t="s">
        <v>59</v>
      </c>
      <c r="C32" s="124"/>
      <c r="D32" s="124"/>
      <c r="E32" s="124"/>
      <c r="F32" s="124">
        <f>+C32</f>
        <v>0</v>
      </c>
      <c r="G32" s="124"/>
      <c r="H32" s="124"/>
      <c r="I32" s="124"/>
      <c r="J32" s="124"/>
      <c r="K32" s="124"/>
      <c r="L32" s="124"/>
      <c r="M32" s="124"/>
      <c r="N32" s="125"/>
    </row>
    <row r="33" spans="1:14" s="110" customFormat="1" ht="12.75" hidden="1">
      <c r="A33" s="120">
        <v>4</v>
      </c>
      <c r="B33" s="121" t="s">
        <v>60</v>
      </c>
      <c r="C33" s="118">
        <v>0</v>
      </c>
      <c r="D33" s="118">
        <v>0</v>
      </c>
      <c r="E33" s="118">
        <v>0</v>
      </c>
      <c r="F33" s="118">
        <f>+C33</f>
        <v>0</v>
      </c>
      <c r="G33" s="118"/>
      <c r="H33" s="118"/>
      <c r="I33" s="118"/>
      <c r="J33" s="118"/>
      <c r="K33" s="118"/>
      <c r="L33" s="118"/>
      <c r="M33" s="118">
        <v>0</v>
      </c>
      <c r="N33" s="119">
        <v>0</v>
      </c>
    </row>
    <row r="34" spans="1:14" s="110" customFormat="1" ht="12.75" hidden="1">
      <c r="A34" s="126">
        <v>422</v>
      </c>
      <c r="B34" s="127" t="s">
        <v>61</v>
      </c>
      <c r="C34" s="128"/>
      <c r="D34" s="128"/>
      <c r="E34" s="128"/>
      <c r="F34" s="128">
        <f>+C34</f>
        <v>0</v>
      </c>
      <c r="G34" s="128"/>
      <c r="H34" s="128"/>
      <c r="I34" s="128"/>
      <c r="J34" s="128"/>
      <c r="K34" s="128"/>
      <c r="L34" s="128"/>
      <c r="M34" s="128"/>
      <c r="N34" s="129"/>
    </row>
    <row r="35" spans="1:14" s="110" customFormat="1" ht="12.75">
      <c r="A35" s="130" t="s">
        <v>62</v>
      </c>
      <c r="B35" s="153" t="s">
        <v>63</v>
      </c>
      <c r="C35" s="115">
        <f aca="true" t="shared" si="12" ref="C35:K35">+C36+C51+C61</f>
        <v>50000</v>
      </c>
      <c r="D35" s="115">
        <f t="shared" si="12"/>
        <v>63995</v>
      </c>
      <c r="E35" s="115">
        <f t="shared" si="12"/>
        <v>13995</v>
      </c>
      <c r="F35" s="115">
        <f t="shared" si="12"/>
        <v>0</v>
      </c>
      <c r="G35" s="115">
        <f t="shared" si="12"/>
        <v>57000</v>
      </c>
      <c r="H35" s="115">
        <f t="shared" si="12"/>
        <v>0</v>
      </c>
      <c r="I35" s="115">
        <f t="shared" si="12"/>
        <v>0</v>
      </c>
      <c r="J35" s="115">
        <f t="shared" si="12"/>
        <v>1200</v>
      </c>
      <c r="K35" s="115">
        <f t="shared" si="12"/>
        <v>5795</v>
      </c>
      <c r="L35" s="115">
        <f>+L36+L51</f>
        <v>0</v>
      </c>
      <c r="M35" s="115">
        <f>+M36+M51</f>
        <v>50000</v>
      </c>
      <c r="N35" s="171">
        <f>+N36+N51</f>
        <v>50000</v>
      </c>
    </row>
    <row r="36" spans="1:14" s="110" customFormat="1" ht="12.75" customHeight="1">
      <c r="A36" s="175">
        <v>32400</v>
      </c>
      <c r="B36" s="176" t="s">
        <v>98</v>
      </c>
      <c r="C36" s="177">
        <f>+C37+C49</f>
        <v>47000</v>
      </c>
      <c r="D36" s="177">
        <f>+D37+D49</f>
        <v>57000</v>
      </c>
      <c r="E36" s="177">
        <f>+E37+E49</f>
        <v>10000</v>
      </c>
      <c r="F36" s="177">
        <f>+F37+F49</f>
        <v>0</v>
      </c>
      <c r="G36" s="177">
        <f>+G37+G49</f>
        <v>57000</v>
      </c>
      <c r="H36" s="177">
        <f aca="true" t="shared" si="13" ref="H36:N36">+H37+H49</f>
        <v>0</v>
      </c>
      <c r="I36" s="177">
        <f t="shared" si="13"/>
        <v>0</v>
      </c>
      <c r="J36" s="177">
        <f t="shared" si="13"/>
        <v>0</v>
      </c>
      <c r="K36" s="177">
        <f t="shared" si="13"/>
        <v>0</v>
      </c>
      <c r="L36" s="177">
        <f t="shared" si="13"/>
        <v>0</v>
      </c>
      <c r="M36" s="177">
        <f t="shared" si="13"/>
        <v>47000</v>
      </c>
      <c r="N36" s="178">
        <f t="shared" si="13"/>
        <v>47000</v>
      </c>
    </row>
    <row r="37" spans="1:14" s="110" customFormat="1" ht="12.75">
      <c r="A37" s="120">
        <v>3</v>
      </c>
      <c r="B37" s="121" t="s">
        <v>12</v>
      </c>
      <c r="C37" s="118">
        <f>+C42</f>
        <v>32000</v>
      </c>
      <c r="D37" s="118">
        <f>+D42</f>
        <v>35000</v>
      </c>
      <c r="E37" s="118">
        <f>+E42</f>
        <v>3000</v>
      </c>
      <c r="F37" s="118">
        <f>+F42</f>
        <v>0</v>
      </c>
      <c r="G37" s="118">
        <f>+G42</f>
        <v>35000</v>
      </c>
      <c r="H37" s="118">
        <f aca="true" t="shared" si="14" ref="H37:N37">+H42</f>
        <v>0</v>
      </c>
      <c r="I37" s="118">
        <f t="shared" si="14"/>
        <v>0</v>
      </c>
      <c r="J37" s="118">
        <f t="shared" si="14"/>
        <v>0</v>
      </c>
      <c r="K37" s="118">
        <f t="shared" si="14"/>
        <v>0</v>
      </c>
      <c r="L37" s="118">
        <f t="shared" si="14"/>
        <v>0</v>
      </c>
      <c r="M37" s="118">
        <f t="shared" si="14"/>
        <v>32000</v>
      </c>
      <c r="N37" s="119">
        <f t="shared" si="14"/>
        <v>32000</v>
      </c>
    </row>
    <row r="38" spans="1:14" s="110" customFormat="1" ht="12.75" hidden="1">
      <c r="A38" s="120">
        <v>31</v>
      </c>
      <c r="B38" s="121" t="s">
        <v>13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  <row r="39" spans="1:14" s="110" customFormat="1" ht="12.75" hidden="1">
      <c r="A39" s="122">
        <v>311</v>
      </c>
      <c r="B39" s="123" t="s">
        <v>14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5"/>
    </row>
    <row r="40" spans="1:14" s="110" customFormat="1" ht="12.75" hidden="1">
      <c r="A40" s="122">
        <v>312</v>
      </c>
      <c r="B40" s="123" t="s">
        <v>15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5"/>
    </row>
    <row r="41" spans="1:14" s="110" customFormat="1" ht="12.75" hidden="1">
      <c r="A41" s="122">
        <v>313</v>
      </c>
      <c r="B41" s="123" t="s">
        <v>16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</row>
    <row r="42" spans="1:14" s="110" customFormat="1" ht="12.75">
      <c r="A42" s="120">
        <v>32</v>
      </c>
      <c r="B42" s="121" t="s">
        <v>17</v>
      </c>
      <c r="C42" s="118">
        <f>SUM(C44:C46)</f>
        <v>32000</v>
      </c>
      <c r="D42" s="118">
        <f>SUM(D43:D46)</f>
        <v>35000</v>
      </c>
      <c r="E42" s="118">
        <f>SUM(E43:E46)</f>
        <v>3000</v>
      </c>
      <c r="F42" s="118">
        <f>SUM(F43:F46)</f>
        <v>0</v>
      </c>
      <c r="G42" s="118">
        <f>SUM(G43:G46)</f>
        <v>35000</v>
      </c>
      <c r="H42" s="118">
        <f>SUM(H44:H46)</f>
        <v>0</v>
      </c>
      <c r="I42" s="118">
        <f>SUM(I44:I46)</f>
        <v>0</v>
      </c>
      <c r="J42" s="118">
        <f>SUM(J44:J46)</f>
        <v>0</v>
      </c>
      <c r="K42" s="118">
        <f>SUM(K44:K46)</f>
        <v>0</v>
      </c>
      <c r="L42" s="118">
        <f>SUM(L44:L46)</f>
        <v>0</v>
      </c>
      <c r="M42" s="118">
        <f>+C42</f>
        <v>32000</v>
      </c>
      <c r="N42" s="119">
        <f>+M42</f>
        <v>32000</v>
      </c>
    </row>
    <row r="43" spans="1:14" s="110" customFormat="1" ht="12.75">
      <c r="A43" s="122">
        <v>321</v>
      </c>
      <c r="B43" s="123" t="s">
        <v>18</v>
      </c>
      <c r="C43" s="124">
        <v>0</v>
      </c>
      <c r="D43" s="124">
        <v>5000</v>
      </c>
      <c r="E43" s="124">
        <f>+D43-C43</f>
        <v>5000</v>
      </c>
      <c r="F43" s="124"/>
      <c r="G43" s="124">
        <f>+D43</f>
        <v>5000</v>
      </c>
      <c r="H43" s="124"/>
      <c r="I43" s="124"/>
      <c r="J43" s="124"/>
      <c r="K43" s="124"/>
      <c r="L43" s="124"/>
      <c r="M43" s="124"/>
      <c r="N43" s="125"/>
    </row>
    <row r="44" spans="1:14" s="110" customFormat="1" ht="12.75">
      <c r="A44" s="122">
        <v>322</v>
      </c>
      <c r="B44" s="123" t="s">
        <v>19</v>
      </c>
      <c r="C44" s="124">
        <v>12000</v>
      </c>
      <c r="D44" s="124">
        <v>7000</v>
      </c>
      <c r="E44" s="124">
        <f>+D44-C44</f>
        <v>-5000</v>
      </c>
      <c r="F44" s="124"/>
      <c r="G44" s="124">
        <f>+D44</f>
        <v>7000</v>
      </c>
      <c r="H44" s="124"/>
      <c r="I44" s="124"/>
      <c r="J44" s="124"/>
      <c r="K44" s="124"/>
      <c r="L44" s="124"/>
      <c r="M44" s="124"/>
      <c r="N44" s="125"/>
    </row>
    <row r="45" spans="1:14" s="110" customFormat="1" ht="14.25" customHeight="1">
      <c r="A45" s="122">
        <v>323</v>
      </c>
      <c r="B45" s="123" t="s">
        <v>20</v>
      </c>
      <c r="C45" s="124">
        <v>20000</v>
      </c>
      <c r="D45" s="124">
        <f>5000+18000</f>
        <v>23000</v>
      </c>
      <c r="E45" s="124">
        <f>+D45-C45</f>
        <v>3000</v>
      </c>
      <c r="F45" s="124"/>
      <c r="G45" s="124">
        <f>+D45</f>
        <v>23000</v>
      </c>
      <c r="H45" s="124"/>
      <c r="I45" s="124"/>
      <c r="J45" s="124"/>
      <c r="K45" s="124"/>
      <c r="L45" s="124"/>
      <c r="M45" s="124"/>
      <c r="N45" s="125"/>
    </row>
    <row r="46" spans="1:14" s="110" customFormat="1" ht="12.75" hidden="1">
      <c r="A46" s="122">
        <v>324</v>
      </c>
      <c r="B46" s="123" t="s">
        <v>64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</row>
    <row r="47" spans="1:14" s="110" customFormat="1" ht="12.75" hidden="1">
      <c r="A47" s="120">
        <v>38</v>
      </c>
      <c r="B47" s="121" t="s">
        <v>58</v>
      </c>
      <c r="C47" s="118">
        <v>0</v>
      </c>
      <c r="D47" s="118">
        <v>0</v>
      </c>
      <c r="E47" s="118">
        <v>0</v>
      </c>
      <c r="F47" s="118"/>
      <c r="G47" s="118">
        <v>0</v>
      </c>
      <c r="H47" s="118"/>
      <c r="I47" s="118"/>
      <c r="J47" s="118"/>
      <c r="K47" s="118"/>
      <c r="L47" s="118"/>
      <c r="M47" s="118">
        <v>0</v>
      </c>
      <c r="N47" s="119">
        <v>0</v>
      </c>
    </row>
    <row r="48" spans="1:14" s="110" customFormat="1" ht="12.75" hidden="1">
      <c r="A48" s="122">
        <v>383</v>
      </c>
      <c r="B48" s="123" t="s">
        <v>59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5"/>
    </row>
    <row r="49" spans="1:14" s="110" customFormat="1" ht="12.75">
      <c r="A49" s="120">
        <v>42</v>
      </c>
      <c r="B49" s="121" t="s">
        <v>60</v>
      </c>
      <c r="C49" s="118">
        <f>+C50</f>
        <v>15000</v>
      </c>
      <c r="D49" s="118">
        <f>+D50</f>
        <v>22000</v>
      </c>
      <c r="E49" s="118">
        <f>+E50</f>
        <v>7000</v>
      </c>
      <c r="F49" s="118">
        <f aca="true" t="shared" si="15" ref="F49:L49">+F50</f>
        <v>0</v>
      </c>
      <c r="G49" s="118">
        <f t="shared" si="15"/>
        <v>22000</v>
      </c>
      <c r="H49" s="118">
        <f t="shared" si="15"/>
        <v>0</v>
      </c>
      <c r="I49" s="118">
        <f t="shared" si="15"/>
        <v>0</v>
      </c>
      <c r="J49" s="118">
        <f t="shared" si="15"/>
        <v>0</v>
      </c>
      <c r="K49" s="118">
        <f t="shared" si="15"/>
        <v>0</v>
      </c>
      <c r="L49" s="118">
        <f t="shared" si="15"/>
        <v>0</v>
      </c>
      <c r="M49" s="118">
        <f>+C49</f>
        <v>15000</v>
      </c>
      <c r="N49" s="119">
        <f>+M49</f>
        <v>15000</v>
      </c>
    </row>
    <row r="50" spans="1:14" s="110" customFormat="1" ht="12.75">
      <c r="A50" s="126">
        <v>422</v>
      </c>
      <c r="B50" s="127" t="s">
        <v>61</v>
      </c>
      <c r="C50" s="128">
        <v>15000</v>
      </c>
      <c r="D50" s="128">
        <f>7000+5000+5000+5000</f>
        <v>22000</v>
      </c>
      <c r="E50" s="128">
        <f>+D50-C50</f>
        <v>7000</v>
      </c>
      <c r="F50" s="128"/>
      <c r="G50" s="128">
        <f>+D50</f>
        <v>22000</v>
      </c>
      <c r="H50" s="128"/>
      <c r="I50" s="128"/>
      <c r="J50" s="128"/>
      <c r="K50" s="128"/>
      <c r="L50" s="128"/>
      <c r="M50" s="128"/>
      <c r="N50" s="129"/>
    </row>
    <row r="51" spans="1:14" s="110" customFormat="1" ht="12.75" customHeight="1">
      <c r="A51" s="175">
        <v>47400</v>
      </c>
      <c r="B51" s="176" t="s">
        <v>99</v>
      </c>
      <c r="C51" s="177">
        <f>+C59</f>
        <v>3000</v>
      </c>
      <c r="D51" s="177">
        <f aca="true" t="shared" si="16" ref="D51:K51">+D59+D52</f>
        <v>5795</v>
      </c>
      <c r="E51" s="177">
        <f t="shared" si="16"/>
        <v>2795</v>
      </c>
      <c r="F51" s="177">
        <f t="shared" si="16"/>
        <v>0</v>
      </c>
      <c r="G51" s="177">
        <f t="shared" si="16"/>
        <v>0</v>
      </c>
      <c r="H51" s="177">
        <f t="shared" si="16"/>
        <v>0</v>
      </c>
      <c r="I51" s="177">
        <f t="shared" si="16"/>
        <v>0</v>
      </c>
      <c r="J51" s="177">
        <f t="shared" si="16"/>
        <v>0</v>
      </c>
      <c r="K51" s="177">
        <f t="shared" si="16"/>
        <v>5795</v>
      </c>
      <c r="L51" s="177">
        <f>+L59</f>
        <v>0</v>
      </c>
      <c r="M51" s="177">
        <f>+M59</f>
        <v>3000</v>
      </c>
      <c r="N51" s="178">
        <f>+N59</f>
        <v>3000</v>
      </c>
    </row>
    <row r="52" spans="1:14" s="110" customFormat="1" ht="12.75">
      <c r="A52" s="120">
        <v>3</v>
      </c>
      <c r="B52" s="121" t="s">
        <v>12</v>
      </c>
      <c r="C52" s="118">
        <f>+C57</f>
        <v>0</v>
      </c>
      <c r="D52" s="118">
        <f>+D57</f>
        <v>1000</v>
      </c>
      <c r="E52" s="118">
        <f>+E57</f>
        <v>1000</v>
      </c>
      <c r="F52" s="118">
        <f aca="true" t="shared" si="17" ref="F52:K52">+F57</f>
        <v>0</v>
      </c>
      <c r="G52" s="118">
        <f t="shared" si="17"/>
        <v>0</v>
      </c>
      <c r="H52" s="118">
        <f t="shared" si="17"/>
        <v>0</v>
      </c>
      <c r="I52" s="118">
        <f t="shared" si="17"/>
        <v>0</v>
      </c>
      <c r="J52" s="118">
        <f t="shared" si="17"/>
        <v>0</v>
      </c>
      <c r="K52" s="118">
        <f t="shared" si="17"/>
        <v>1000</v>
      </c>
      <c r="L52" s="118">
        <f>+L57</f>
        <v>0</v>
      </c>
      <c r="M52" s="118">
        <f>+M57</f>
        <v>0</v>
      </c>
      <c r="N52" s="119">
        <f>+N57</f>
        <v>0</v>
      </c>
    </row>
    <row r="53" spans="1:14" s="110" customFormat="1" ht="12.75" hidden="1">
      <c r="A53" s="120">
        <v>31</v>
      </c>
      <c r="B53" s="121" t="s">
        <v>13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1:14" s="110" customFormat="1" ht="12.75" hidden="1">
      <c r="A54" s="122">
        <v>311</v>
      </c>
      <c r="B54" s="123" t="s">
        <v>14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5"/>
    </row>
    <row r="55" spans="1:14" s="110" customFormat="1" ht="12.75" hidden="1">
      <c r="A55" s="122">
        <v>312</v>
      </c>
      <c r="B55" s="123" t="s">
        <v>15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5"/>
    </row>
    <row r="56" spans="1:14" s="110" customFormat="1" ht="12.75" hidden="1">
      <c r="A56" s="122">
        <v>313</v>
      </c>
      <c r="B56" s="123" t="s">
        <v>16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</row>
    <row r="57" spans="1:14" s="110" customFormat="1" ht="12.75">
      <c r="A57" s="120">
        <v>32</v>
      </c>
      <c r="B57" s="121" t="s">
        <v>17</v>
      </c>
      <c r="C57" s="118">
        <f aca="true" t="shared" si="18" ref="C57:K57">+C58</f>
        <v>0</v>
      </c>
      <c r="D57" s="118">
        <f t="shared" si="18"/>
        <v>1000</v>
      </c>
      <c r="E57" s="118">
        <f t="shared" si="18"/>
        <v>1000</v>
      </c>
      <c r="F57" s="118">
        <f t="shared" si="18"/>
        <v>0</v>
      </c>
      <c r="G57" s="118">
        <f t="shared" si="18"/>
        <v>0</v>
      </c>
      <c r="H57" s="118">
        <f t="shared" si="18"/>
        <v>0</v>
      </c>
      <c r="I57" s="118">
        <f t="shared" si="18"/>
        <v>0</v>
      </c>
      <c r="J57" s="118">
        <f t="shared" si="18"/>
        <v>0</v>
      </c>
      <c r="K57" s="118">
        <f t="shared" si="18"/>
        <v>1000</v>
      </c>
      <c r="L57" s="118">
        <f>SUM(L59:L64)</f>
        <v>0</v>
      </c>
      <c r="M57" s="118">
        <f>+C57</f>
        <v>0</v>
      </c>
      <c r="N57" s="119">
        <f>+M57</f>
        <v>0</v>
      </c>
    </row>
    <row r="58" spans="1:14" s="110" customFormat="1" ht="12.75">
      <c r="A58" s="122">
        <v>322</v>
      </c>
      <c r="B58" s="123" t="s">
        <v>19</v>
      </c>
      <c r="C58" s="124">
        <v>0</v>
      </c>
      <c r="D58" s="124">
        <v>1000</v>
      </c>
      <c r="E58" s="124">
        <f>+D58-C58</f>
        <v>1000</v>
      </c>
      <c r="F58" s="124"/>
      <c r="G58" s="124"/>
      <c r="H58" s="124"/>
      <c r="I58" s="124"/>
      <c r="J58" s="124"/>
      <c r="K58" s="124">
        <f>+D58</f>
        <v>1000</v>
      </c>
      <c r="L58" s="124"/>
      <c r="M58" s="124"/>
      <c r="N58" s="125"/>
    </row>
    <row r="59" spans="1:14" s="110" customFormat="1" ht="12.75">
      <c r="A59" s="120">
        <v>42</v>
      </c>
      <c r="B59" s="121" t="s">
        <v>60</v>
      </c>
      <c r="C59" s="118">
        <f>+C60</f>
        <v>3000</v>
      </c>
      <c r="D59" s="118">
        <f>+D60</f>
        <v>4795</v>
      </c>
      <c r="E59" s="118">
        <f>+E60</f>
        <v>1795</v>
      </c>
      <c r="F59" s="118">
        <f aca="true" t="shared" si="19" ref="F59:K59">+F60</f>
        <v>0</v>
      </c>
      <c r="G59" s="118">
        <f t="shared" si="19"/>
        <v>0</v>
      </c>
      <c r="H59" s="118">
        <f t="shared" si="19"/>
        <v>0</v>
      </c>
      <c r="I59" s="118">
        <f t="shared" si="19"/>
        <v>0</v>
      </c>
      <c r="J59" s="118">
        <f t="shared" si="19"/>
        <v>0</v>
      </c>
      <c r="K59" s="118">
        <f t="shared" si="19"/>
        <v>4795</v>
      </c>
      <c r="L59" s="118">
        <f>+L60</f>
        <v>0</v>
      </c>
      <c r="M59" s="118">
        <f>+C59</f>
        <v>3000</v>
      </c>
      <c r="N59" s="119">
        <f>+M59</f>
        <v>3000</v>
      </c>
    </row>
    <row r="60" spans="1:14" s="110" customFormat="1" ht="12.75">
      <c r="A60" s="126">
        <v>422</v>
      </c>
      <c r="B60" s="127" t="s">
        <v>61</v>
      </c>
      <c r="C60" s="128">
        <v>3000</v>
      </c>
      <c r="D60" s="128">
        <f>3000+1795</f>
        <v>4795</v>
      </c>
      <c r="E60" s="124">
        <f>+D60-C60</f>
        <v>1795</v>
      </c>
      <c r="F60" s="124"/>
      <c r="G60" s="128"/>
      <c r="H60" s="128"/>
      <c r="I60" s="128"/>
      <c r="J60" s="128"/>
      <c r="K60" s="128">
        <f>+D60</f>
        <v>4795</v>
      </c>
      <c r="L60" s="128"/>
      <c r="M60" s="128"/>
      <c r="N60" s="129"/>
    </row>
    <row r="61" spans="1:14" s="110" customFormat="1" ht="12.75" customHeight="1">
      <c r="A61" s="175">
        <v>62400</v>
      </c>
      <c r="B61" s="176" t="s">
        <v>143</v>
      </c>
      <c r="C61" s="177">
        <f aca="true" t="shared" si="20" ref="C61:L62">+C62</f>
        <v>0</v>
      </c>
      <c r="D61" s="177">
        <f t="shared" si="20"/>
        <v>1200</v>
      </c>
      <c r="E61" s="177">
        <f t="shared" si="20"/>
        <v>1200</v>
      </c>
      <c r="F61" s="177">
        <f t="shared" si="20"/>
        <v>0</v>
      </c>
      <c r="G61" s="177">
        <f t="shared" si="20"/>
        <v>0</v>
      </c>
      <c r="H61" s="177">
        <f t="shared" si="20"/>
        <v>0</v>
      </c>
      <c r="I61" s="177">
        <f t="shared" si="20"/>
        <v>0</v>
      </c>
      <c r="J61" s="177">
        <f t="shared" si="20"/>
        <v>1200</v>
      </c>
      <c r="K61" s="177">
        <f t="shared" si="20"/>
        <v>0</v>
      </c>
      <c r="L61" s="177">
        <f t="shared" si="20"/>
        <v>0</v>
      </c>
      <c r="M61" s="177">
        <f>+M71</f>
        <v>0</v>
      </c>
      <c r="N61" s="178">
        <f>+N71</f>
        <v>0</v>
      </c>
    </row>
    <row r="62" spans="1:14" s="110" customFormat="1" ht="12.75">
      <c r="A62" s="120">
        <v>42</v>
      </c>
      <c r="B62" s="121" t="s">
        <v>60</v>
      </c>
      <c r="C62" s="118">
        <f t="shared" si="20"/>
        <v>0</v>
      </c>
      <c r="D62" s="118">
        <f t="shared" si="20"/>
        <v>1200</v>
      </c>
      <c r="E62" s="118">
        <f t="shared" si="20"/>
        <v>1200</v>
      </c>
      <c r="F62" s="118">
        <f aca="true" t="shared" si="21" ref="F62:K62">+F63</f>
        <v>0</v>
      </c>
      <c r="G62" s="118">
        <f t="shared" si="21"/>
        <v>0</v>
      </c>
      <c r="H62" s="118">
        <f t="shared" si="21"/>
        <v>0</v>
      </c>
      <c r="I62" s="118">
        <f t="shared" si="21"/>
        <v>0</v>
      </c>
      <c r="J62" s="118">
        <f t="shared" si="21"/>
        <v>1200</v>
      </c>
      <c r="K62" s="118">
        <f t="shared" si="21"/>
        <v>0</v>
      </c>
      <c r="L62" s="118">
        <f>+L63</f>
        <v>0</v>
      </c>
      <c r="M62" s="118">
        <f>+C62</f>
        <v>0</v>
      </c>
      <c r="N62" s="119">
        <f>+M62</f>
        <v>0</v>
      </c>
    </row>
    <row r="63" spans="1:14" s="110" customFormat="1" ht="12.75">
      <c r="A63" s="126">
        <v>422</v>
      </c>
      <c r="B63" s="127" t="s">
        <v>61</v>
      </c>
      <c r="C63" s="128">
        <v>0</v>
      </c>
      <c r="D63" s="128">
        <v>1200</v>
      </c>
      <c r="E63" s="124">
        <f>+D63-C63</f>
        <v>1200</v>
      </c>
      <c r="F63" s="124"/>
      <c r="G63" s="124"/>
      <c r="H63" s="128"/>
      <c r="I63" s="128"/>
      <c r="J63" s="124">
        <f>+D63</f>
        <v>1200</v>
      </c>
      <c r="K63" s="128"/>
      <c r="L63" s="128"/>
      <c r="M63" s="128"/>
      <c r="N63" s="129"/>
    </row>
    <row r="64" spans="1:14" s="110" customFormat="1" ht="12.75" customHeight="1">
      <c r="A64" s="114" t="s">
        <v>101</v>
      </c>
      <c r="B64" s="151" t="s">
        <v>102</v>
      </c>
      <c r="C64" s="115">
        <f>+C66</f>
        <v>4136900</v>
      </c>
      <c r="D64" s="115">
        <f>+D66</f>
        <v>4136900</v>
      </c>
      <c r="E64" s="115">
        <f>+E66</f>
        <v>0</v>
      </c>
      <c r="F64" s="115">
        <f aca="true" t="shared" si="22" ref="F64:L64">+F66</f>
        <v>4136900</v>
      </c>
      <c r="G64" s="115">
        <f t="shared" si="22"/>
        <v>0</v>
      </c>
      <c r="H64" s="115">
        <f t="shared" si="22"/>
        <v>0</v>
      </c>
      <c r="I64" s="115">
        <f t="shared" si="22"/>
        <v>0</v>
      </c>
      <c r="J64" s="115">
        <f t="shared" si="22"/>
        <v>0</v>
      </c>
      <c r="K64" s="115">
        <f t="shared" si="22"/>
        <v>0</v>
      </c>
      <c r="L64" s="115">
        <f t="shared" si="22"/>
        <v>0</v>
      </c>
      <c r="M64" s="115">
        <f>+M66</f>
        <v>4136900</v>
      </c>
      <c r="N64" s="171">
        <f>+N66</f>
        <v>4136900</v>
      </c>
    </row>
    <row r="65" spans="1:14" s="110" customFormat="1" ht="13.5" hidden="1">
      <c r="A65" s="117">
        <v>32400</v>
      </c>
      <c r="B65" s="152" t="s">
        <v>98</v>
      </c>
      <c r="N65" s="172"/>
    </row>
    <row r="66" spans="1:14" s="110" customFormat="1" ht="13.5">
      <c r="A66" s="175">
        <v>53082</v>
      </c>
      <c r="B66" s="176" t="s">
        <v>103</v>
      </c>
      <c r="C66" s="177">
        <f aca="true" t="shared" si="23" ref="C66:E67">+C67</f>
        <v>4136900</v>
      </c>
      <c r="D66" s="177">
        <f t="shared" si="23"/>
        <v>4136900</v>
      </c>
      <c r="E66" s="177">
        <f t="shared" si="23"/>
        <v>0</v>
      </c>
      <c r="F66" s="177">
        <f aca="true" t="shared" si="24" ref="F66:L67">+F67</f>
        <v>4136900</v>
      </c>
      <c r="G66" s="177">
        <f t="shared" si="24"/>
        <v>0</v>
      </c>
      <c r="H66" s="177">
        <f t="shared" si="24"/>
        <v>0</v>
      </c>
      <c r="I66" s="177">
        <f t="shared" si="24"/>
        <v>0</v>
      </c>
      <c r="J66" s="177">
        <f t="shared" si="24"/>
        <v>0</v>
      </c>
      <c r="K66" s="177">
        <f t="shared" si="24"/>
        <v>0</v>
      </c>
      <c r="L66" s="177">
        <f t="shared" si="24"/>
        <v>0</v>
      </c>
      <c r="M66" s="177">
        <f>+M67</f>
        <v>4136900</v>
      </c>
      <c r="N66" s="178">
        <f>+N67</f>
        <v>4136900</v>
      </c>
    </row>
    <row r="67" spans="1:14" s="110" customFormat="1" ht="12.75">
      <c r="A67" s="120">
        <v>3</v>
      </c>
      <c r="B67" s="121" t="s">
        <v>12</v>
      </c>
      <c r="C67" s="118">
        <f t="shared" si="23"/>
        <v>4136900</v>
      </c>
      <c r="D67" s="118">
        <f t="shared" si="23"/>
        <v>4136900</v>
      </c>
      <c r="E67" s="118">
        <f t="shared" si="23"/>
        <v>0</v>
      </c>
      <c r="F67" s="118">
        <f t="shared" si="24"/>
        <v>4136900</v>
      </c>
      <c r="G67" s="118">
        <f t="shared" si="24"/>
        <v>0</v>
      </c>
      <c r="H67" s="118">
        <f t="shared" si="24"/>
        <v>0</v>
      </c>
      <c r="I67" s="118">
        <f t="shared" si="24"/>
        <v>0</v>
      </c>
      <c r="J67" s="118">
        <f t="shared" si="24"/>
        <v>0</v>
      </c>
      <c r="K67" s="118">
        <f t="shared" si="24"/>
        <v>0</v>
      </c>
      <c r="L67" s="118">
        <f t="shared" si="24"/>
        <v>0</v>
      </c>
      <c r="M67" s="118">
        <f>+M68</f>
        <v>4136900</v>
      </c>
      <c r="N67" s="119">
        <f>+N68</f>
        <v>4136900</v>
      </c>
    </row>
    <row r="68" spans="1:14" s="110" customFormat="1" ht="12.75">
      <c r="A68" s="120">
        <v>31</v>
      </c>
      <c r="B68" s="121" t="s">
        <v>13</v>
      </c>
      <c r="C68" s="118">
        <f>SUM(C69:C71)</f>
        <v>4136900</v>
      </c>
      <c r="D68" s="118">
        <f>SUM(D69:D71)</f>
        <v>4136900</v>
      </c>
      <c r="E68" s="118">
        <f>SUM(E69:E71)</f>
        <v>0</v>
      </c>
      <c r="F68" s="118">
        <f aca="true" t="shared" si="25" ref="F68:L68">SUM(F69:F71)</f>
        <v>4136900</v>
      </c>
      <c r="G68" s="118">
        <f t="shared" si="25"/>
        <v>0</v>
      </c>
      <c r="H68" s="118">
        <f t="shared" si="25"/>
        <v>0</v>
      </c>
      <c r="I68" s="118">
        <f t="shared" si="25"/>
        <v>0</v>
      </c>
      <c r="J68" s="118">
        <f t="shared" si="25"/>
        <v>0</v>
      </c>
      <c r="K68" s="118">
        <f t="shared" si="25"/>
        <v>0</v>
      </c>
      <c r="L68" s="118">
        <f t="shared" si="25"/>
        <v>0</v>
      </c>
      <c r="M68" s="118">
        <f>+C68</f>
        <v>4136900</v>
      </c>
      <c r="N68" s="119">
        <f>+M68</f>
        <v>4136900</v>
      </c>
    </row>
    <row r="69" spans="1:14" s="110" customFormat="1" ht="12.75">
      <c r="A69" s="122">
        <v>311</v>
      </c>
      <c r="B69" s="123" t="s">
        <v>14</v>
      </c>
      <c r="C69" s="124">
        <v>3424300</v>
      </c>
      <c r="D69" s="124">
        <v>3424300</v>
      </c>
      <c r="E69" s="124">
        <f>+D69-C69</f>
        <v>0</v>
      </c>
      <c r="F69" s="124">
        <f>+D69</f>
        <v>3424300</v>
      </c>
      <c r="G69" s="124"/>
      <c r="H69" s="124"/>
      <c r="I69" s="124"/>
      <c r="J69" s="124"/>
      <c r="K69" s="124"/>
      <c r="L69" s="124"/>
      <c r="M69" s="124"/>
      <c r="N69" s="125"/>
    </row>
    <row r="70" spans="1:14" s="110" customFormat="1" ht="12.75">
      <c r="A70" s="122">
        <v>312</v>
      </c>
      <c r="B70" s="123" t="s">
        <v>15</v>
      </c>
      <c r="C70" s="124">
        <v>147600</v>
      </c>
      <c r="D70" s="124">
        <v>147600</v>
      </c>
      <c r="E70" s="124">
        <f>+D70-C70</f>
        <v>0</v>
      </c>
      <c r="F70" s="124">
        <f>+D70</f>
        <v>147600</v>
      </c>
      <c r="G70" s="124"/>
      <c r="H70" s="124"/>
      <c r="I70" s="124"/>
      <c r="J70" s="124"/>
      <c r="K70" s="124"/>
      <c r="L70" s="124"/>
      <c r="M70" s="124"/>
      <c r="N70" s="125"/>
    </row>
    <row r="71" spans="1:14" s="110" customFormat="1" ht="12.75">
      <c r="A71" s="126">
        <v>313</v>
      </c>
      <c r="B71" s="127" t="s">
        <v>16</v>
      </c>
      <c r="C71" s="128">
        <v>565000</v>
      </c>
      <c r="D71" s="128">
        <v>565000</v>
      </c>
      <c r="E71" s="128">
        <f>+D71-C71</f>
        <v>0</v>
      </c>
      <c r="F71" s="128">
        <f>+D71</f>
        <v>565000</v>
      </c>
      <c r="G71" s="128"/>
      <c r="H71" s="128"/>
      <c r="I71" s="128"/>
      <c r="J71" s="128"/>
      <c r="K71" s="128"/>
      <c r="L71" s="128"/>
      <c r="M71" s="128"/>
      <c r="N71" s="129"/>
    </row>
    <row r="72" spans="1:14" s="110" customFormat="1" ht="12.75" hidden="1">
      <c r="A72" s="120">
        <v>32</v>
      </c>
      <c r="B72" s="121" t="s">
        <v>17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>
        <f>+M72</f>
        <v>0</v>
      </c>
    </row>
    <row r="73" spans="1:14" s="110" customFormat="1" ht="12.75" hidden="1">
      <c r="A73" s="122">
        <v>323</v>
      </c>
      <c r="B73" s="123" t="s">
        <v>20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s="110" customFormat="1" ht="13.5" customHeight="1" hidden="1">
      <c r="A74" s="122">
        <v>329</v>
      </c>
      <c r="B74" s="123" t="s">
        <v>21</v>
      </c>
      <c r="C74" s="124">
        <v>0</v>
      </c>
      <c r="D74" s="124">
        <v>0</v>
      </c>
      <c r="E74" s="124">
        <v>0</v>
      </c>
      <c r="F74" s="124">
        <v>0</v>
      </c>
      <c r="G74" s="124"/>
      <c r="H74" s="124"/>
      <c r="I74" s="124"/>
      <c r="J74" s="124"/>
      <c r="K74" s="124"/>
      <c r="L74" s="124"/>
      <c r="M74" s="124"/>
      <c r="N74" s="125"/>
    </row>
    <row r="75" spans="1:14" s="110" customFormat="1" ht="12.75" hidden="1">
      <c r="A75" s="120">
        <v>34</v>
      </c>
      <c r="B75" s="121" t="s">
        <v>22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9"/>
    </row>
    <row r="76" spans="1:14" s="110" customFormat="1" ht="12.75" hidden="1">
      <c r="A76" s="126">
        <v>343</v>
      </c>
      <c r="B76" s="127" t="s">
        <v>23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9"/>
    </row>
    <row r="77" spans="1:14" s="110" customFormat="1" ht="22.5" customHeight="1">
      <c r="A77" s="111">
        <v>2301</v>
      </c>
      <c r="B77" s="112" t="s">
        <v>139</v>
      </c>
      <c r="C77" s="113">
        <f aca="true" t="shared" si="26" ref="C77:N77">+C89+C100+C111+C138</f>
        <v>94110</v>
      </c>
      <c r="D77" s="113">
        <f t="shared" si="26"/>
        <v>404530</v>
      </c>
      <c r="E77" s="113">
        <f t="shared" si="26"/>
        <v>310420</v>
      </c>
      <c r="F77" s="113">
        <f t="shared" si="26"/>
        <v>10000</v>
      </c>
      <c r="G77" s="113">
        <f t="shared" si="26"/>
        <v>0</v>
      </c>
      <c r="H77" s="113">
        <f t="shared" si="26"/>
        <v>5110</v>
      </c>
      <c r="I77" s="113">
        <f t="shared" si="26"/>
        <v>389420</v>
      </c>
      <c r="J77" s="113">
        <f t="shared" si="26"/>
        <v>0</v>
      </c>
      <c r="K77" s="113">
        <f t="shared" si="26"/>
        <v>0</v>
      </c>
      <c r="L77" s="113">
        <f t="shared" si="26"/>
        <v>0</v>
      </c>
      <c r="M77" s="113">
        <f t="shared" si="26"/>
        <v>0</v>
      </c>
      <c r="N77" s="170">
        <f t="shared" si="26"/>
        <v>0</v>
      </c>
    </row>
    <row r="78" spans="1:14" s="110" customFormat="1" ht="12.75" customHeight="1" hidden="1">
      <c r="A78" s="131" t="s">
        <v>65</v>
      </c>
      <c r="B78" s="121" t="s">
        <v>38</v>
      </c>
      <c r="C78" s="118" t="s">
        <v>66</v>
      </c>
      <c r="D78" s="118" t="s">
        <v>66</v>
      </c>
      <c r="E78" s="118" t="s">
        <v>66</v>
      </c>
      <c r="F78" s="118" t="s">
        <v>66</v>
      </c>
      <c r="G78" s="118" t="s">
        <v>66</v>
      </c>
      <c r="H78" s="118" t="s">
        <v>66</v>
      </c>
      <c r="I78" s="118" t="s">
        <v>66</v>
      </c>
      <c r="J78" s="118" t="s">
        <v>66</v>
      </c>
      <c r="K78" s="118" t="s">
        <v>66</v>
      </c>
      <c r="L78" s="118" t="s">
        <v>66</v>
      </c>
      <c r="M78" s="118" t="s">
        <v>66</v>
      </c>
      <c r="N78" s="119" t="s">
        <v>66</v>
      </c>
    </row>
    <row r="79" spans="1:14" s="110" customFormat="1" ht="12.75" customHeight="1" hidden="1">
      <c r="A79" s="120">
        <v>11</v>
      </c>
      <c r="B79" s="121" t="s">
        <v>50</v>
      </c>
      <c r="C79" s="118" t="s">
        <v>54</v>
      </c>
      <c r="D79" s="118" t="s">
        <v>54</v>
      </c>
      <c r="E79" s="118" t="s">
        <v>54</v>
      </c>
      <c r="F79" s="118" t="s">
        <v>54</v>
      </c>
      <c r="G79" s="118" t="s">
        <v>54</v>
      </c>
      <c r="H79" s="118" t="s">
        <v>54</v>
      </c>
      <c r="I79" s="118" t="s">
        <v>54</v>
      </c>
      <c r="J79" s="118" t="s">
        <v>54</v>
      </c>
      <c r="K79" s="118" t="s">
        <v>54</v>
      </c>
      <c r="L79" s="118" t="s">
        <v>54</v>
      </c>
      <c r="M79" s="118" t="s">
        <v>54</v>
      </c>
      <c r="N79" s="119" t="s">
        <v>54</v>
      </c>
    </row>
    <row r="80" spans="1:14" s="110" customFormat="1" ht="12.75" hidden="1">
      <c r="A80" s="120">
        <v>3</v>
      </c>
      <c r="B80" s="121" t="s">
        <v>12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9">
        <v>0</v>
      </c>
    </row>
    <row r="81" spans="1:14" s="110" customFormat="1" ht="12.75" hidden="1">
      <c r="A81" s="120">
        <v>31</v>
      </c>
      <c r="B81" s="121" t="s">
        <v>13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9">
        <v>0</v>
      </c>
    </row>
    <row r="82" spans="1:14" s="110" customFormat="1" ht="12.75" hidden="1">
      <c r="A82" s="122">
        <v>311</v>
      </c>
      <c r="B82" s="123" t="s">
        <v>14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5">
        <v>0</v>
      </c>
    </row>
    <row r="83" spans="1:14" s="110" customFormat="1" ht="12.75" hidden="1">
      <c r="A83" s="122">
        <v>312</v>
      </c>
      <c r="B83" s="123" t="s">
        <v>15</v>
      </c>
      <c r="C83" s="124"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5">
        <v>0</v>
      </c>
    </row>
    <row r="84" spans="1:14" s="110" customFormat="1" ht="12.75" hidden="1">
      <c r="A84" s="120">
        <v>32</v>
      </c>
      <c r="B84" s="121" t="s">
        <v>17</v>
      </c>
      <c r="C84" s="118">
        <v>0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9">
        <v>0</v>
      </c>
    </row>
    <row r="85" spans="1:14" s="110" customFormat="1" ht="12.75" hidden="1">
      <c r="A85" s="122">
        <v>322</v>
      </c>
      <c r="B85" s="123" t="s">
        <v>19</v>
      </c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4">
        <v>0</v>
      </c>
      <c r="M85" s="124">
        <v>0</v>
      </c>
      <c r="N85" s="125">
        <v>0</v>
      </c>
    </row>
    <row r="86" spans="1:14" s="110" customFormat="1" ht="15" customHeight="1" hidden="1">
      <c r="A86" s="122">
        <v>324</v>
      </c>
      <c r="B86" s="123" t="s">
        <v>67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5">
        <v>0</v>
      </c>
    </row>
    <row r="87" spans="1:14" s="110" customFormat="1" ht="12" customHeight="1" hidden="1">
      <c r="A87" s="132">
        <v>329</v>
      </c>
      <c r="B87" s="123" t="s">
        <v>21</v>
      </c>
      <c r="C87" s="128">
        <v>0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9">
        <v>0</v>
      </c>
    </row>
    <row r="88" spans="1:14" s="110" customFormat="1" ht="13.5" hidden="1" thickBot="1">
      <c r="A88" s="120"/>
      <c r="B88" s="133" t="s">
        <v>68</v>
      </c>
      <c r="C88" s="134">
        <v>0</v>
      </c>
      <c r="D88" s="134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73">
        <v>0</v>
      </c>
    </row>
    <row r="89" spans="1:14" s="110" customFormat="1" ht="12.75" customHeight="1">
      <c r="A89" s="114" t="s">
        <v>104</v>
      </c>
      <c r="B89" s="151" t="s">
        <v>140</v>
      </c>
      <c r="C89" s="115">
        <f>+C91</f>
        <v>4725</v>
      </c>
      <c r="D89" s="115">
        <f>+D91</f>
        <v>4725</v>
      </c>
      <c r="E89" s="115">
        <f>+E91</f>
        <v>0</v>
      </c>
      <c r="F89" s="115">
        <f aca="true" t="shared" si="27" ref="F89:N89">+F91</f>
        <v>0</v>
      </c>
      <c r="G89" s="115">
        <f t="shared" si="27"/>
        <v>0</v>
      </c>
      <c r="H89" s="115">
        <f t="shared" si="27"/>
        <v>4725</v>
      </c>
      <c r="I89" s="115">
        <f t="shared" si="27"/>
        <v>0</v>
      </c>
      <c r="J89" s="115">
        <f t="shared" si="27"/>
        <v>0</v>
      </c>
      <c r="K89" s="115">
        <f t="shared" si="27"/>
        <v>0</v>
      </c>
      <c r="L89" s="115">
        <f t="shared" si="27"/>
        <v>0</v>
      </c>
      <c r="M89" s="115">
        <f t="shared" si="27"/>
        <v>0</v>
      </c>
      <c r="N89" s="171">
        <f t="shared" si="27"/>
        <v>0</v>
      </c>
    </row>
    <row r="90" spans="1:14" s="110" customFormat="1" ht="13.5" hidden="1">
      <c r="A90" s="117">
        <v>32400</v>
      </c>
      <c r="B90" s="152" t="s">
        <v>98</v>
      </c>
      <c r="N90" s="172"/>
    </row>
    <row r="91" spans="1:14" s="110" customFormat="1" ht="13.5">
      <c r="A91" s="175">
        <v>53086</v>
      </c>
      <c r="B91" s="176" t="s">
        <v>105</v>
      </c>
      <c r="C91" s="177">
        <f aca="true" t="shared" si="28" ref="C91:G93">+C92</f>
        <v>4725</v>
      </c>
      <c r="D91" s="177">
        <f t="shared" si="28"/>
        <v>4725</v>
      </c>
      <c r="E91" s="177">
        <f t="shared" si="28"/>
        <v>0</v>
      </c>
      <c r="F91" s="177">
        <f aca="true" t="shared" si="29" ref="F91:N93">+F92</f>
        <v>0</v>
      </c>
      <c r="G91" s="177">
        <f t="shared" si="29"/>
        <v>0</v>
      </c>
      <c r="H91" s="177">
        <f t="shared" si="29"/>
        <v>4725</v>
      </c>
      <c r="I91" s="177">
        <f t="shared" si="29"/>
        <v>0</v>
      </c>
      <c r="J91" s="177">
        <f t="shared" si="29"/>
        <v>0</v>
      </c>
      <c r="K91" s="177">
        <f t="shared" si="29"/>
        <v>0</v>
      </c>
      <c r="L91" s="177">
        <f t="shared" si="29"/>
        <v>0</v>
      </c>
      <c r="M91" s="177">
        <f t="shared" si="29"/>
        <v>0</v>
      </c>
      <c r="N91" s="178">
        <f t="shared" si="29"/>
        <v>0</v>
      </c>
    </row>
    <row r="92" spans="1:14" s="110" customFormat="1" ht="12.75">
      <c r="A92" s="120">
        <v>3</v>
      </c>
      <c r="B92" s="121" t="s">
        <v>12</v>
      </c>
      <c r="C92" s="118">
        <f t="shared" si="28"/>
        <v>4725</v>
      </c>
      <c r="D92" s="118">
        <f t="shared" si="28"/>
        <v>4725</v>
      </c>
      <c r="E92" s="118">
        <f t="shared" si="28"/>
        <v>0</v>
      </c>
      <c r="F92" s="118">
        <f t="shared" si="28"/>
        <v>0</v>
      </c>
      <c r="G92" s="118">
        <f t="shared" si="28"/>
        <v>0</v>
      </c>
      <c r="H92" s="118">
        <f t="shared" si="29"/>
        <v>4725</v>
      </c>
      <c r="I92" s="118">
        <f t="shared" si="29"/>
        <v>0</v>
      </c>
      <c r="J92" s="118">
        <f t="shared" si="29"/>
        <v>0</v>
      </c>
      <c r="K92" s="118">
        <f t="shared" si="29"/>
        <v>0</v>
      </c>
      <c r="L92" s="118">
        <f t="shared" si="29"/>
        <v>0</v>
      </c>
      <c r="M92" s="118">
        <f>+M93</f>
        <v>0</v>
      </c>
      <c r="N92" s="119">
        <f>+N93</f>
        <v>0</v>
      </c>
    </row>
    <row r="93" spans="1:14" s="110" customFormat="1" ht="12.75">
      <c r="A93" s="120">
        <v>32</v>
      </c>
      <c r="B93" s="121" t="s">
        <v>17</v>
      </c>
      <c r="C93" s="118">
        <f t="shared" si="28"/>
        <v>4725</v>
      </c>
      <c r="D93" s="118">
        <f t="shared" si="28"/>
        <v>4725</v>
      </c>
      <c r="E93" s="118">
        <f t="shared" si="28"/>
        <v>0</v>
      </c>
      <c r="F93" s="118">
        <f t="shared" si="28"/>
        <v>0</v>
      </c>
      <c r="G93" s="118">
        <f t="shared" si="28"/>
        <v>0</v>
      </c>
      <c r="H93" s="118">
        <f t="shared" si="29"/>
        <v>4725</v>
      </c>
      <c r="I93" s="118">
        <f t="shared" si="29"/>
        <v>0</v>
      </c>
      <c r="J93" s="118">
        <f t="shared" si="29"/>
        <v>0</v>
      </c>
      <c r="K93" s="118">
        <f t="shared" si="29"/>
        <v>0</v>
      </c>
      <c r="L93" s="118">
        <f t="shared" si="29"/>
        <v>0</v>
      </c>
      <c r="M93" s="118">
        <f>+M94</f>
        <v>0</v>
      </c>
      <c r="N93" s="119">
        <f>+N94</f>
        <v>0</v>
      </c>
    </row>
    <row r="94" spans="1:14" s="110" customFormat="1" ht="12.75">
      <c r="A94" s="126">
        <v>324</v>
      </c>
      <c r="B94" s="127" t="s">
        <v>67</v>
      </c>
      <c r="C94" s="124">
        <v>4725</v>
      </c>
      <c r="D94" s="124">
        <v>4725</v>
      </c>
      <c r="E94" s="124">
        <f>+D94-C94</f>
        <v>0</v>
      </c>
      <c r="F94" s="124"/>
      <c r="G94" s="124"/>
      <c r="H94" s="124">
        <f>+C94</f>
        <v>4725</v>
      </c>
      <c r="I94" s="124"/>
      <c r="J94" s="124"/>
      <c r="K94" s="124"/>
      <c r="L94" s="124"/>
      <c r="M94" s="124"/>
      <c r="N94" s="125"/>
    </row>
    <row r="95" spans="1:14" s="110" customFormat="1" ht="12.75" hidden="1">
      <c r="A95" s="120">
        <v>32</v>
      </c>
      <c r="B95" s="121" t="s">
        <v>17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9">
        <f>+M95</f>
        <v>0</v>
      </c>
    </row>
    <row r="96" spans="1:14" s="110" customFormat="1" ht="12.75" hidden="1">
      <c r="A96" s="122">
        <v>323</v>
      </c>
      <c r="B96" s="123" t="s">
        <v>20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5"/>
    </row>
    <row r="97" spans="1:14" s="110" customFormat="1" ht="13.5" customHeight="1" hidden="1">
      <c r="A97" s="122">
        <v>329</v>
      </c>
      <c r="B97" s="123" t="s">
        <v>21</v>
      </c>
      <c r="C97" s="124">
        <v>0</v>
      </c>
      <c r="D97" s="124">
        <v>0</v>
      </c>
      <c r="E97" s="124">
        <v>0</v>
      </c>
      <c r="F97" s="124">
        <v>0</v>
      </c>
      <c r="G97" s="124"/>
      <c r="H97" s="124"/>
      <c r="I97" s="124"/>
      <c r="J97" s="124"/>
      <c r="K97" s="124"/>
      <c r="L97" s="124"/>
      <c r="M97" s="124"/>
      <c r="N97" s="125"/>
    </row>
    <row r="98" spans="1:14" s="110" customFormat="1" ht="12.75" hidden="1">
      <c r="A98" s="120">
        <v>34</v>
      </c>
      <c r="B98" s="121" t="s">
        <v>22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9"/>
    </row>
    <row r="99" spans="1:14" s="110" customFormat="1" ht="12.75" hidden="1">
      <c r="A99" s="126">
        <v>343</v>
      </c>
      <c r="B99" s="127" t="s">
        <v>23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/>
    </row>
    <row r="100" spans="1:14" s="110" customFormat="1" ht="12.75" customHeight="1">
      <c r="A100" s="114" t="s">
        <v>106</v>
      </c>
      <c r="B100" s="151" t="s">
        <v>107</v>
      </c>
      <c r="C100" s="115">
        <f>+C102</f>
        <v>885</v>
      </c>
      <c r="D100" s="115">
        <f>+D102</f>
        <v>385</v>
      </c>
      <c r="E100" s="115">
        <f>+E102</f>
        <v>-500</v>
      </c>
      <c r="F100" s="115">
        <f aca="true" t="shared" si="30" ref="F100:N100">+F102</f>
        <v>0</v>
      </c>
      <c r="G100" s="115">
        <f t="shared" si="30"/>
        <v>0</v>
      </c>
      <c r="H100" s="115">
        <f t="shared" si="30"/>
        <v>385</v>
      </c>
      <c r="I100" s="115">
        <f t="shared" si="30"/>
        <v>0</v>
      </c>
      <c r="J100" s="115">
        <f t="shared" si="30"/>
        <v>0</v>
      </c>
      <c r="K100" s="115">
        <f t="shared" si="30"/>
        <v>0</v>
      </c>
      <c r="L100" s="115">
        <f t="shared" si="30"/>
        <v>0</v>
      </c>
      <c r="M100" s="115">
        <f t="shared" si="30"/>
        <v>0</v>
      </c>
      <c r="N100" s="171">
        <f t="shared" si="30"/>
        <v>0</v>
      </c>
    </row>
    <row r="101" spans="1:14" s="110" customFormat="1" ht="13.5" hidden="1">
      <c r="A101" s="117">
        <v>32400</v>
      </c>
      <c r="B101" s="152" t="s">
        <v>98</v>
      </c>
      <c r="N101" s="172"/>
    </row>
    <row r="102" spans="1:14" s="110" customFormat="1" ht="13.5">
      <c r="A102" s="175">
        <v>53080</v>
      </c>
      <c r="B102" s="176" t="s">
        <v>108</v>
      </c>
      <c r="C102" s="177">
        <f aca="true" t="shared" si="31" ref="C102:E104">+C103</f>
        <v>885</v>
      </c>
      <c r="D102" s="177">
        <f t="shared" si="31"/>
        <v>385</v>
      </c>
      <c r="E102" s="177">
        <f t="shared" si="31"/>
        <v>-500</v>
      </c>
      <c r="F102" s="177">
        <f aca="true" t="shared" si="32" ref="F102:N104">+F103</f>
        <v>0</v>
      </c>
      <c r="G102" s="177">
        <f t="shared" si="32"/>
        <v>0</v>
      </c>
      <c r="H102" s="177">
        <f t="shared" si="32"/>
        <v>385</v>
      </c>
      <c r="I102" s="177">
        <f t="shared" si="32"/>
        <v>0</v>
      </c>
      <c r="J102" s="177">
        <f t="shared" si="32"/>
        <v>0</v>
      </c>
      <c r="K102" s="177">
        <f t="shared" si="32"/>
        <v>0</v>
      </c>
      <c r="L102" s="177">
        <f t="shared" si="32"/>
        <v>0</v>
      </c>
      <c r="M102" s="177">
        <f t="shared" si="32"/>
        <v>0</v>
      </c>
      <c r="N102" s="178">
        <f t="shared" si="32"/>
        <v>0</v>
      </c>
    </row>
    <row r="103" spans="1:14" s="110" customFormat="1" ht="12.75">
      <c r="A103" s="120">
        <v>3</v>
      </c>
      <c r="B103" s="121" t="s">
        <v>12</v>
      </c>
      <c r="C103" s="118">
        <f t="shared" si="31"/>
        <v>885</v>
      </c>
      <c r="D103" s="118">
        <f t="shared" si="31"/>
        <v>385</v>
      </c>
      <c r="E103" s="118">
        <f t="shared" si="31"/>
        <v>-500</v>
      </c>
      <c r="F103" s="118">
        <f t="shared" si="32"/>
        <v>0</v>
      </c>
      <c r="G103" s="118">
        <f t="shared" si="32"/>
        <v>0</v>
      </c>
      <c r="H103" s="118">
        <f t="shared" si="32"/>
        <v>385</v>
      </c>
      <c r="I103" s="118">
        <f t="shared" si="32"/>
        <v>0</v>
      </c>
      <c r="J103" s="118">
        <f t="shared" si="32"/>
        <v>0</v>
      </c>
      <c r="K103" s="118">
        <f t="shared" si="32"/>
        <v>0</v>
      </c>
      <c r="L103" s="118">
        <f t="shared" si="32"/>
        <v>0</v>
      </c>
      <c r="M103" s="118">
        <f>+M104</f>
        <v>0</v>
      </c>
      <c r="N103" s="119">
        <f>+N104</f>
        <v>0</v>
      </c>
    </row>
    <row r="104" spans="1:14" s="110" customFormat="1" ht="12.75">
      <c r="A104" s="120">
        <v>32</v>
      </c>
      <c r="B104" s="121" t="s">
        <v>17</v>
      </c>
      <c r="C104" s="118">
        <f t="shared" si="31"/>
        <v>885</v>
      </c>
      <c r="D104" s="118">
        <f t="shared" si="31"/>
        <v>385</v>
      </c>
      <c r="E104" s="118">
        <f t="shared" si="31"/>
        <v>-500</v>
      </c>
      <c r="F104" s="118">
        <f t="shared" si="32"/>
        <v>0</v>
      </c>
      <c r="G104" s="118">
        <f t="shared" si="32"/>
        <v>0</v>
      </c>
      <c r="H104" s="118">
        <f t="shared" si="32"/>
        <v>385</v>
      </c>
      <c r="I104" s="118">
        <f t="shared" si="32"/>
        <v>0</v>
      </c>
      <c r="J104" s="118">
        <f t="shared" si="32"/>
        <v>0</v>
      </c>
      <c r="K104" s="118">
        <f t="shared" si="32"/>
        <v>0</v>
      </c>
      <c r="L104" s="118">
        <f t="shared" si="32"/>
        <v>0</v>
      </c>
      <c r="M104" s="118">
        <f>+M105</f>
        <v>0</v>
      </c>
      <c r="N104" s="119">
        <f>+N105</f>
        <v>0</v>
      </c>
    </row>
    <row r="105" spans="1:14" s="110" customFormat="1" ht="12.75">
      <c r="A105" s="126">
        <v>329</v>
      </c>
      <c r="B105" s="123" t="s">
        <v>21</v>
      </c>
      <c r="C105" s="124">
        <v>885</v>
      </c>
      <c r="D105" s="124">
        <v>385</v>
      </c>
      <c r="E105" s="124">
        <f>+D105-C105</f>
        <v>-500</v>
      </c>
      <c r="F105" s="124"/>
      <c r="G105" s="124"/>
      <c r="H105" s="124">
        <f>+D105</f>
        <v>385</v>
      </c>
      <c r="I105" s="124"/>
      <c r="J105" s="124"/>
      <c r="K105" s="124"/>
      <c r="L105" s="124"/>
      <c r="M105" s="124"/>
      <c r="N105" s="125"/>
    </row>
    <row r="106" spans="1:14" s="110" customFormat="1" ht="12.75" hidden="1">
      <c r="A106" s="120">
        <v>32</v>
      </c>
      <c r="B106" s="121" t="s">
        <v>17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9">
        <f>+M106</f>
        <v>0</v>
      </c>
    </row>
    <row r="107" spans="1:14" s="110" customFormat="1" ht="12.75" hidden="1">
      <c r="A107" s="122">
        <v>323</v>
      </c>
      <c r="B107" s="123" t="s">
        <v>20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5"/>
    </row>
    <row r="108" spans="1:14" s="110" customFormat="1" ht="13.5" customHeight="1" hidden="1">
      <c r="A108" s="122">
        <v>329</v>
      </c>
      <c r="B108" s="123" t="s">
        <v>21</v>
      </c>
      <c r="C108" s="124">
        <v>0</v>
      </c>
      <c r="D108" s="124">
        <v>0</v>
      </c>
      <c r="E108" s="124">
        <v>0</v>
      </c>
      <c r="F108" s="124">
        <v>0</v>
      </c>
      <c r="G108" s="124"/>
      <c r="H108" s="124"/>
      <c r="I108" s="124"/>
      <c r="J108" s="124"/>
      <c r="K108" s="124"/>
      <c r="L108" s="124"/>
      <c r="M108" s="124"/>
      <c r="N108" s="125"/>
    </row>
    <row r="109" spans="1:14" s="110" customFormat="1" ht="12.75" hidden="1">
      <c r="A109" s="120">
        <v>34</v>
      </c>
      <c r="B109" s="121" t="s">
        <v>22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9"/>
    </row>
    <row r="110" spans="1:14" s="110" customFormat="1" ht="12.75" hidden="1">
      <c r="A110" s="126">
        <v>343</v>
      </c>
      <c r="B110" s="127" t="s">
        <v>23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9"/>
    </row>
    <row r="111" spans="1:14" s="110" customFormat="1" ht="13.5" customHeight="1">
      <c r="A111" s="130" t="s">
        <v>69</v>
      </c>
      <c r="B111" s="116" t="s">
        <v>141</v>
      </c>
      <c r="C111" s="115">
        <f aca="true" t="shared" si="33" ref="C111:I111">+C112+C123</f>
        <v>78500</v>
      </c>
      <c r="D111" s="115">
        <f t="shared" si="33"/>
        <v>389420</v>
      </c>
      <c r="E111" s="115">
        <f t="shared" si="33"/>
        <v>310920</v>
      </c>
      <c r="F111" s="115">
        <f t="shared" si="33"/>
        <v>0</v>
      </c>
      <c r="G111" s="115">
        <f t="shared" si="33"/>
        <v>0</v>
      </c>
      <c r="H111" s="115">
        <f t="shared" si="33"/>
        <v>0</v>
      </c>
      <c r="I111" s="115">
        <f t="shared" si="33"/>
        <v>389420</v>
      </c>
      <c r="J111" s="115">
        <f>+J112</f>
        <v>0</v>
      </c>
      <c r="K111" s="115">
        <f>+K112</f>
        <v>0</v>
      </c>
      <c r="L111" s="115">
        <f>+L112</f>
        <v>0</v>
      </c>
      <c r="M111" s="115">
        <f>+M112</f>
        <v>0</v>
      </c>
      <c r="N111" s="171">
        <f>+N112</f>
        <v>0</v>
      </c>
    </row>
    <row r="112" spans="1:14" s="110" customFormat="1" ht="12.75" customHeight="1">
      <c r="A112" s="175">
        <v>51001</v>
      </c>
      <c r="B112" s="176" t="s">
        <v>144</v>
      </c>
      <c r="C112" s="177">
        <f aca="true" t="shared" si="34" ref="C112:J112">+C121+C113</f>
        <v>0</v>
      </c>
      <c r="D112" s="177">
        <f t="shared" si="34"/>
        <v>289420</v>
      </c>
      <c r="E112" s="177">
        <f t="shared" si="34"/>
        <v>289420</v>
      </c>
      <c r="F112" s="177">
        <f t="shared" si="34"/>
        <v>0</v>
      </c>
      <c r="G112" s="177">
        <f t="shared" si="34"/>
        <v>0</v>
      </c>
      <c r="H112" s="177">
        <f t="shared" si="34"/>
        <v>0</v>
      </c>
      <c r="I112" s="177">
        <f t="shared" si="34"/>
        <v>289420</v>
      </c>
      <c r="J112" s="177">
        <f t="shared" si="34"/>
        <v>0</v>
      </c>
      <c r="K112" s="177">
        <f>+K121</f>
        <v>0</v>
      </c>
      <c r="L112" s="177">
        <f>+L121</f>
        <v>0</v>
      </c>
      <c r="M112" s="177">
        <f>+M121</f>
        <v>0</v>
      </c>
      <c r="N112" s="178">
        <f>+N121</f>
        <v>0</v>
      </c>
    </row>
    <row r="113" spans="1:14" s="110" customFormat="1" ht="12.75">
      <c r="A113" s="120">
        <v>3</v>
      </c>
      <c r="B113" s="121" t="s">
        <v>12</v>
      </c>
      <c r="C113" s="118">
        <f>+C114</f>
        <v>0</v>
      </c>
      <c r="D113" s="118">
        <f>+D114</f>
        <v>155206</v>
      </c>
      <c r="E113" s="118">
        <f>+E114</f>
        <v>155206</v>
      </c>
      <c r="F113" s="118">
        <f>+F114</f>
        <v>0</v>
      </c>
      <c r="G113" s="118">
        <f aca="true" t="shared" si="35" ref="G113:L113">+G114</f>
        <v>0</v>
      </c>
      <c r="H113" s="118">
        <f t="shared" si="35"/>
        <v>0</v>
      </c>
      <c r="I113" s="118">
        <f t="shared" si="35"/>
        <v>155206</v>
      </c>
      <c r="J113" s="118">
        <f t="shared" si="35"/>
        <v>0</v>
      </c>
      <c r="K113" s="118">
        <f t="shared" si="35"/>
        <v>0</v>
      </c>
      <c r="L113" s="118">
        <f t="shared" si="35"/>
        <v>0</v>
      </c>
      <c r="M113" s="118"/>
      <c r="N113" s="119"/>
    </row>
    <row r="114" spans="1:14" s="110" customFormat="1" ht="12.75">
      <c r="A114" s="120">
        <v>32</v>
      </c>
      <c r="B114" s="121" t="s">
        <v>17</v>
      </c>
      <c r="C114" s="118">
        <f>SUM(C115:C117)</f>
        <v>0</v>
      </c>
      <c r="D114" s="118">
        <f>SUM(D115:D117)</f>
        <v>155206</v>
      </c>
      <c r="E114" s="118">
        <f>SUM(E115:E117)</f>
        <v>155206</v>
      </c>
      <c r="F114" s="118">
        <f>SUM(F115:F117)</f>
        <v>0</v>
      </c>
      <c r="G114" s="118">
        <f aca="true" t="shared" si="36" ref="G114:L114">SUM(G115:G117)</f>
        <v>0</v>
      </c>
      <c r="H114" s="118">
        <f t="shared" si="36"/>
        <v>0</v>
      </c>
      <c r="I114" s="118">
        <f t="shared" si="36"/>
        <v>155206</v>
      </c>
      <c r="J114" s="118">
        <f t="shared" si="36"/>
        <v>0</v>
      </c>
      <c r="K114" s="118">
        <f t="shared" si="36"/>
        <v>0</v>
      </c>
      <c r="L114" s="118">
        <f t="shared" si="36"/>
        <v>0</v>
      </c>
      <c r="M114" s="118"/>
      <c r="N114" s="119"/>
    </row>
    <row r="115" spans="1:14" s="110" customFormat="1" ht="12.75">
      <c r="A115" s="122">
        <v>321</v>
      </c>
      <c r="B115" s="123" t="s">
        <v>18</v>
      </c>
      <c r="C115" s="124">
        <v>0</v>
      </c>
      <c r="D115" s="124">
        <v>9485</v>
      </c>
      <c r="E115" s="124">
        <f>+D115-C115</f>
        <v>9485</v>
      </c>
      <c r="F115" s="124"/>
      <c r="G115" s="124"/>
      <c r="H115" s="124"/>
      <c r="I115" s="124">
        <f>+E115</f>
        <v>9485</v>
      </c>
      <c r="J115" s="124"/>
      <c r="K115" s="124"/>
      <c r="L115" s="124"/>
      <c r="M115" s="124"/>
      <c r="N115" s="125"/>
    </row>
    <row r="116" spans="1:14" s="110" customFormat="1" ht="12.75">
      <c r="A116" s="122">
        <v>322</v>
      </c>
      <c r="B116" s="123" t="s">
        <v>19</v>
      </c>
      <c r="C116" s="124">
        <v>0</v>
      </c>
      <c r="D116" s="124">
        <f>7314+6000+716</f>
        <v>14030</v>
      </c>
      <c r="E116" s="124">
        <f>+D116-C116</f>
        <v>14030</v>
      </c>
      <c r="F116" s="124"/>
      <c r="G116" s="124"/>
      <c r="H116" s="124"/>
      <c r="I116" s="124">
        <f>+E116</f>
        <v>14030</v>
      </c>
      <c r="J116" s="124"/>
      <c r="K116" s="124"/>
      <c r="L116" s="124"/>
      <c r="M116" s="124"/>
      <c r="N116" s="125"/>
    </row>
    <row r="117" spans="1:14" s="110" customFormat="1" ht="14.25" customHeight="1">
      <c r="A117" s="122">
        <v>323</v>
      </c>
      <c r="B117" s="123" t="s">
        <v>20</v>
      </c>
      <c r="C117" s="124">
        <v>0</v>
      </c>
      <c r="D117" s="124">
        <f>1600+4000+126091</f>
        <v>131691</v>
      </c>
      <c r="E117" s="124">
        <f>+D117-C117</f>
        <v>131691</v>
      </c>
      <c r="F117" s="124"/>
      <c r="G117" s="124"/>
      <c r="H117" s="124"/>
      <c r="I117" s="124">
        <f>+E117</f>
        <v>131691</v>
      </c>
      <c r="J117" s="124"/>
      <c r="K117" s="124"/>
      <c r="L117" s="124"/>
      <c r="M117" s="124"/>
      <c r="N117" s="125"/>
    </row>
    <row r="118" spans="1:14" s="110" customFormat="1" ht="14.25" customHeight="1" hidden="1">
      <c r="A118" s="122">
        <v>329</v>
      </c>
      <c r="B118" s="123" t="s">
        <v>21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5"/>
    </row>
    <row r="119" spans="1:14" s="110" customFormat="1" ht="12.75" hidden="1">
      <c r="A119" s="120">
        <v>38</v>
      </c>
      <c r="B119" s="121" t="s">
        <v>58</v>
      </c>
      <c r="C119" s="118">
        <v>0</v>
      </c>
      <c r="D119" s="118">
        <v>0</v>
      </c>
      <c r="E119" s="118">
        <v>0</v>
      </c>
      <c r="F119" s="118">
        <f>SUM(F120)</f>
        <v>0</v>
      </c>
      <c r="G119" s="118"/>
      <c r="H119" s="118"/>
      <c r="I119" s="118"/>
      <c r="J119" s="118"/>
      <c r="K119" s="118"/>
      <c r="L119" s="118"/>
      <c r="M119" s="118"/>
      <c r="N119" s="119"/>
    </row>
    <row r="120" spans="1:14" s="110" customFormat="1" ht="12.75" hidden="1">
      <c r="A120" s="122">
        <v>383</v>
      </c>
      <c r="B120" s="123" t="s">
        <v>59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5"/>
    </row>
    <row r="121" spans="1:14" s="110" customFormat="1" ht="12.75">
      <c r="A121" s="120">
        <v>42</v>
      </c>
      <c r="B121" s="121" t="s">
        <v>60</v>
      </c>
      <c r="C121" s="118">
        <f>+C122</f>
        <v>0</v>
      </c>
      <c r="D121" s="118">
        <f>+D122</f>
        <v>134214</v>
      </c>
      <c r="E121" s="118">
        <f>+E122</f>
        <v>134214</v>
      </c>
      <c r="F121" s="118">
        <f aca="true" t="shared" si="37" ref="F121:N121">+F122</f>
        <v>0</v>
      </c>
      <c r="G121" s="118">
        <f t="shared" si="37"/>
        <v>0</v>
      </c>
      <c r="H121" s="118">
        <f t="shared" si="37"/>
        <v>0</v>
      </c>
      <c r="I121" s="118">
        <f t="shared" si="37"/>
        <v>134214</v>
      </c>
      <c r="J121" s="118">
        <f t="shared" si="37"/>
        <v>0</v>
      </c>
      <c r="K121" s="118">
        <f t="shared" si="37"/>
        <v>0</v>
      </c>
      <c r="L121" s="118">
        <f t="shared" si="37"/>
        <v>0</v>
      </c>
      <c r="M121" s="118">
        <f t="shared" si="37"/>
        <v>0</v>
      </c>
      <c r="N121" s="119">
        <f t="shared" si="37"/>
        <v>0</v>
      </c>
    </row>
    <row r="122" spans="1:14" s="110" customFormat="1" ht="12.75">
      <c r="A122" s="135">
        <v>422</v>
      </c>
      <c r="B122" s="136" t="s">
        <v>70</v>
      </c>
      <c r="C122" s="128">
        <v>0</v>
      </c>
      <c r="D122" s="128">
        <f>458+13054+120702</f>
        <v>134214</v>
      </c>
      <c r="E122" s="128">
        <f>+D122-C122</f>
        <v>134214</v>
      </c>
      <c r="F122" s="128"/>
      <c r="G122" s="128"/>
      <c r="H122" s="128"/>
      <c r="I122" s="128">
        <f>+D122</f>
        <v>134214</v>
      </c>
      <c r="J122" s="128"/>
      <c r="K122" s="128"/>
      <c r="L122" s="128"/>
      <c r="M122" s="128"/>
      <c r="N122" s="129"/>
    </row>
    <row r="123" spans="1:14" s="110" customFormat="1" ht="12.75" customHeight="1">
      <c r="A123" s="175">
        <v>58400</v>
      </c>
      <c r="B123" s="176" t="s">
        <v>109</v>
      </c>
      <c r="C123" s="177">
        <f>+C136</f>
        <v>78500</v>
      </c>
      <c r="D123" s="177">
        <f aca="true" t="shared" si="38" ref="D123:L123">+D136+D124</f>
        <v>100000</v>
      </c>
      <c r="E123" s="177">
        <f t="shared" si="38"/>
        <v>21500</v>
      </c>
      <c r="F123" s="177">
        <f t="shared" si="38"/>
        <v>0</v>
      </c>
      <c r="G123" s="177">
        <f t="shared" si="38"/>
        <v>0</v>
      </c>
      <c r="H123" s="177">
        <f t="shared" si="38"/>
        <v>0</v>
      </c>
      <c r="I123" s="177">
        <f t="shared" si="38"/>
        <v>100000</v>
      </c>
      <c r="J123" s="177">
        <f t="shared" si="38"/>
        <v>0</v>
      </c>
      <c r="K123" s="177">
        <f t="shared" si="38"/>
        <v>0</v>
      </c>
      <c r="L123" s="177">
        <f t="shared" si="38"/>
        <v>0</v>
      </c>
      <c r="M123" s="177">
        <f>+M136</f>
        <v>0</v>
      </c>
      <c r="N123" s="178">
        <f>+N136</f>
        <v>0</v>
      </c>
    </row>
    <row r="124" spans="1:14" s="110" customFormat="1" ht="12.75">
      <c r="A124" s="120">
        <v>3</v>
      </c>
      <c r="B124" s="121" t="s">
        <v>12</v>
      </c>
      <c r="C124" s="118">
        <f>+C129</f>
        <v>0</v>
      </c>
      <c r="D124" s="118">
        <f>+D129</f>
        <v>57815</v>
      </c>
      <c r="E124" s="118">
        <f>+E129</f>
        <v>57815</v>
      </c>
      <c r="F124" s="118">
        <f>+F129</f>
        <v>0</v>
      </c>
      <c r="G124" s="118">
        <f aca="true" t="shared" si="39" ref="G124:L124">+G129</f>
        <v>0</v>
      </c>
      <c r="H124" s="118">
        <f t="shared" si="39"/>
        <v>0</v>
      </c>
      <c r="I124" s="118">
        <f t="shared" si="39"/>
        <v>57815</v>
      </c>
      <c r="J124" s="118">
        <f t="shared" si="39"/>
        <v>0</v>
      </c>
      <c r="K124" s="118">
        <f t="shared" si="39"/>
        <v>0</v>
      </c>
      <c r="L124" s="118">
        <f t="shared" si="39"/>
        <v>0</v>
      </c>
      <c r="M124" s="118"/>
      <c r="N124" s="119"/>
    </row>
    <row r="125" spans="1:14" s="110" customFormat="1" ht="12.75" hidden="1">
      <c r="A125" s="120">
        <v>31</v>
      </c>
      <c r="B125" s="121" t="s">
        <v>13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9"/>
    </row>
    <row r="126" spans="1:14" s="110" customFormat="1" ht="12.75" hidden="1">
      <c r="A126" s="122">
        <v>311</v>
      </c>
      <c r="B126" s="123" t="s">
        <v>14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5"/>
    </row>
    <row r="127" spans="1:14" s="110" customFormat="1" ht="12.75" hidden="1">
      <c r="A127" s="122">
        <v>312</v>
      </c>
      <c r="B127" s="123" t="s">
        <v>15</v>
      </c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5"/>
    </row>
    <row r="128" spans="1:14" s="110" customFormat="1" ht="12.75" hidden="1">
      <c r="A128" s="122">
        <v>313</v>
      </c>
      <c r="B128" s="123" t="s">
        <v>16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5"/>
    </row>
    <row r="129" spans="1:14" s="110" customFormat="1" ht="12.75">
      <c r="A129" s="120">
        <v>32</v>
      </c>
      <c r="B129" s="121" t="s">
        <v>17</v>
      </c>
      <c r="C129" s="118">
        <f>SUM(C130:C132)</f>
        <v>0</v>
      </c>
      <c r="D129" s="118">
        <f>SUM(D130:D132)</f>
        <v>57815</v>
      </c>
      <c r="E129" s="118">
        <f>SUM(E130:E132)</f>
        <v>57815</v>
      </c>
      <c r="F129" s="118">
        <f>SUM(F130:F132)</f>
        <v>0</v>
      </c>
      <c r="G129" s="118">
        <f aca="true" t="shared" si="40" ref="G129:L129">SUM(G130:G132)</f>
        <v>0</v>
      </c>
      <c r="H129" s="118">
        <f t="shared" si="40"/>
        <v>0</v>
      </c>
      <c r="I129" s="118">
        <f t="shared" si="40"/>
        <v>57815</v>
      </c>
      <c r="J129" s="118">
        <f t="shared" si="40"/>
        <v>0</v>
      </c>
      <c r="K129" s="118">
        <f t="shared" si="40"/>
        <v>0</v>
      </c>
      <c r="L129" s="118">
        <f t="shared" si="40"/>
        <v>0</v>
      </c>
      <c r="M129" s="118"/>
      <c r="N129" s="119"/>
    </row>
    <row r="130" spans="1:14" s="110" customFormat="1" ht="12.75" hidden="1">
      <c r="A130" s="122">
        <v>321</v>
      </c>
      <c r="B130" s="123" t="s">
        <v>18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5"/>
    </row>
    <row r="131" spans="1:14" s="110" customFormat="1" ht="12.75">
      <c r="A131" s="122">
        <v>322</v>
      </c>
      <c r="B131" s="123" t="s">
        <v>19</v>
      </c>
      <c r="C131" s="124">
        <v>0</v>
      </c>
      <c r="D131" s="124">
        <v>10000</v>
      </c>
      <c r="E131" s="124">
        <f>+D131-C131</f>
        <v>10000</v>
      </c>
      <c r="F131" s="124"/>
      <c r="G131" s="124"/>
      <c r="H131" s="124"/>
      <c r="I131" s="124">
        <f>+D131</f>
        <v>10000</v>
      </c>
      <c r="J131" s="124"/>
      <c r="K131" s="124"/>
      <c r="L131" s="124"/>
      <c r="M131" s="124"/>
      <c r="N131" s="125"/>
    </row>
    <row r="132" spans="1:14" s="110" customFormat="1" ht="14.25" customHeight="1">
      <c r="A132" s="122">
        <v>323</v>
      </c>
      <c r="B132" s="123" t="s">
        <v>20</v>
      </c>
      <c r="C132" s="124">
        <v>0</v>
      </c>
      <c r="D132" s="124">
        <f>35000+12815</f>
        <v>47815</v>
      </c>
      <c r="E132" s="124">
        <f>+D132-C132</f>
        <v>47815</v>
      </c>
      <c r="F132" s="124"/>
      <c r="G132" s="124"/>
      <c r="H132" s="124"/>
      <c r="I132" s="124">
        <f>+D132</f>
        <v>47815</v>
      </c>
      <c r="J132" s="124"/>
      <c r="K132" s="124"/>
      <c r="L132" s="124"/>
      <c r="M132" s="124"/>
      <c r="N132" s="125"/>
    </row>
    <row r="133" spans="1:14" s="110" customFormat="1" ht="14.25" customHeight="1" hidden="1">
      <c r="A133" s="122">
        <v>329</v>
      </c>
      <c r="B133" s="123" t="s">
        <v>21</v>
      </c>
      <c r="C133" s="124">
        <v>0</v>
      </c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5"/>
    </row>
    <row r="134" spans="1:14" s="110" customFormat="1" ht="12.75" hidden="1">
      <c r="A134" s="120">
        <v>38</v>
      </c>
      <c r="B134" s="121" t="s">
        <v>58</v>
      </c>
      <c r="C134" s="118">
        <v>0</v>
      </c>
      <c r="D134" s="118">
        <v>0</v>
      </c>
      <c r="E134" s="118">
        <v>0</v>
      </c>
      <c r="F134" s="118">
        <f>SUM(F135)</f>
        <v>0</v>
      </c>
      <c r="G134" s="118"/>
      <c r="H134" s="118"/>
      <c r="I134" s="118"/>
      <c r="J134" s="118"/>
      <c r="K134" s="118"/>
      <c r="L134" s="118"/>
      <c r="M134" s="118"/>
      <c r="N134" s="119"/>
    </row>
    <row r="135" spans="1:14" s="110" customFormat="1" ht="12.75" hidden="1">
      <c r="A135" s="122">
        <v>383</v>
      </c>
      <c r="B135" s="123" t="s">
        <v>59</v>
      </c>
      <c r="C135" s="124">
        <v>0</v>
      </c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5"/>
    </row>
    <row r="136" spans="1:14" s="110" customFormat="1" ht="12.75">
      <c r="A136" s="120">
        <v>42</v>
      </c>
      <c r="B136" s="121" t="s">
        <v>60</v>
      </c>
      <c r="C136" s="118">
        <f>+C137</f>
        <v>78500</v>
      </c>
      <c r="D136" s="118">
        <f>+D137</f>
        <v>42185</v>
      </c>
      <c r="E136" s="118">
        <f>+E137</f>
        <v>-36315</v>
      </c>
      <c r="F136" s="118">
        <f aca="true" t="shared" si="41" ref="F136:N136">+F137</f>
        <v>0</v>
      </c>
      <c r="G136" s="118">
        <f t="shared" si="41"/>
        <v>0</v>
      </c>
      <c r="H136" s="118">
        <f t="shared" si="41"/>
        <v>0</v>
      </c>
      <c r="I136" s="118">
        <f t="shared" si="41"/>
        <v>42185</v>
      </c>
      <c r="J136" s="118">
        <f t="shared" si="41"/>
        <v>0</v>
      </c>
      <c r="K136" s="118">
        <f t="shared" si="41"/>
        <v>0</v>
      </c>
      <c r="L136" s="118">
        <f t="shared" si="41"/>
        <v>0</v>
      </c>
      <c r="M136" s="118">
        <f t="shared" si="41"/>
        <v>0</v>
      </c>
      <c r="N136" s="119">
        <f t="shared" si="41"/>
        <v>0</v>
      </c>
    </row>
    <row r="137" spans="1:14" s="110" customFormat="1" ht="12.75">
      <c r="A137" s="135">
        <v>422</v>
      </c>
      <c r="B137" s="136" t="s">
        <v>70</v>
      </c>
      <c r="C137" s="128">
        <f>8500+70000</f>
        <v>78500</v>
      </c>
      <c r="D137" s="128">
        <f>34185+5000+3000</f>
        <v>42185</v>
      </c>
      <c r="E137" s="128">
        <f>+D137-C137</f>
        <v>-36315</v>
      </c>
      <c r="F137" s="128"/>
      <c r="G137" s="128"/>
      <c r="H137" s="128"/>
      <c r="I137" s="128">
        <f>+D137</f>
        <v>42185</v>
      </c>
      <c r="J137" s="128"/>
      <c r="K137" s="128"/>
      <c r="L137" s="128"/>
      <c r="M137" s="128"/>
      <c r="N137" s="129"/>
    </row>
    <row r="138" spans="1:14" s="110" customFormat="1" ht="13.5" customHeight="1">
      <c r="A138" s="137" t="s">
        <v>71</v>
      </c>
      <c r="B138" s="151" t="s">
        <v>72</v>
      </c>
      <c r="C138" s="138">
        <f aca="true" t="shared" si="42" ref="C138:H140">+C139</f>
        <v>10000</v>
      </c>
      <c r="D138" s="138">
        <f t="shared" si="42"/>
        <v>10000</v>
      </c>
      <c r="E138" s="138">
        <f t="shared" si="42"/>
        <v>0</v>
      </c>
      <c r="F138" s="138">
        <f t="shared" si="42"/>
        <v>10000</v>
      </c>
      <c r="G138" s="138">
        <f t="shared" si="42"/>
        <v>0</v>
      </c>
      <c r="H138" s="138">
        <f t="shared" si="42"/>
        <v>0</v>
      </c>
      <c r="I138" s="138">
        <f aca="true" t="shared" si="43" ref="F138:N140">+I139</f>
        <v>0</v>
      </c>
      <c r="J138" s="138">
        <f t="shared" si="43"/>
        <v>0</v>
      </c>
      <c r="K138" s="138">
        <f t="shared" si="43"/>
        <v>0</v>
      </c>
      <c r="L138" s="138">
        <f t="shared" si="43"/>
        <v>0</v>
      </c>
      <c r="M138" s="138">
        <f t="shared" si="43"/>
        <v>0</v>
      </c>
      <c r="N138" s="174">
        <f t="shared" si="43"/>
        <v>0</v>
      </c>
    </row>
    <row r="139" spans="1:14" s="110" customFormat="1" ht="12.75" customHeight="1">
      <c r="A139" s="175">
        <v>11001</v>
      </c>
      <c r="B139" s="176" t="s">
        <v>110</v>
      </c>
      <c r="C139" s="177">
        <f t="shared" si="42"/>
        <v>10000</v>
      </c>
      <c r="D139" s="177">
        <f t="shared" si="42"/>
        <v>10000</v>
      </c>
      <c r="E139" s="177">
        <f t="shared" si="42"/>
        <v>0</v>
      </c>
      <c r="F139" s="177">
        <f t="shared" si="43"/>
        <v>10000</v>
      </c>
      <c r="G139" s="177">
        <f t="shared" si="43"/>
        <v>0</v>
      </c>
      <c r="H139" s="177">
        <f t="shared" si="43"/>
        <v>0</v>
      </c>
      <c r="I139" s="177">
        <f t="shared" si="43"/>
        <v>0</v>
      </c>
      <c r="J139" s="177">
        <f t="shared" si="43"/>
        <v>0</v>
      </c>
      <c r="K139" s="177">
        <f t="shared" si="43"/>
        <v>0</v>
      </c>
      <c r="L139" s="177">
        <f t="shared" si="43"/>
        <v>0</v>
      </c>
      <c r="M139" s="177">
        <f t="shared" si="43"/>
        <v>0</v>
      </c>
      <c r="N139" s="178">
        <f t="shared" si="43"/>
        <v>0</v>
      </c>
    </row>
    <row r="140" spans="1:14" s="110" customFormat="1" ht="12.75">
      <c r="A140" s="120">
        <v>3</v>
      </c>
      <c r="B140" s="121" t="s">
        <v>12</v>
      </c>
      <c r="C140" s="118">
        <f t="shared" si="42"/>
        <v>10000</v>
      </c>
      <c r="D140" s="118">
        <f t="shared" si="42"/>
        <v>10000</v>
      </c>
      <c r="E140" s="118">
        <f t="shared" si="42"/>
        <v>0</v>
      </c>
      <c r="F140" s="118">
        <f t="shared" si="43"/>
        <v>10000</v>
      </c>
      <c r="G140" s="118">
        <f t="shared" si="43"/>
        <v>0</v>
      </c>
      <c r="H140" s="118">
        <f t="shared" si="43"/>
        <v>0</v>
      </c>
      <c r="I140" s="118">
        <f t="shared" si="43"/>
        <v>0</v>
      </c>
      <c r="J140" s="118">
        <f t="shared" si="43"/>
        <v>0</v>
      </c>
      <c r="K140" s="118">
        <f t="shared" si="43"/>
        <v>0</v>
      </c>
      <c r="L140" s="118">
        <f t="shared" si="43"/>
        <v>0</v>
      </c>
      <c r="M140" s="118">
        <f>+M141</f>
        <v>0</v>
      </c>
      <c r="N140" s="119">
        <f>+N141</f>
        <v>0</v>
      </c>
    </row>
    <row r="141" spans="1:14" s="110" customFormat="1" ht="12.75">
      <c r="A141" s="120">
        <v>32</v>
      </c>
      <c r="B141" s="121" t="s">
        <v>17</v>
      </c>
      <c r="C141" s="118">
        <f>SUM(C142:C145)</f>
        <v>10000</v>
      </c>
      <c r="D141" s="118">
        <f>SUM(D142:D145)</f>
        <v>10000</v>
      </c>
      <c r="E141" s="118">
        <f>SUM(E142:E145)</f>
        <v>0</v>
      </c>
      <c r="F141" s="118">
        <f aca="true" t="shared" si="44" ref="F141:L141">SUM(F142:F145)</f>
        <v>10000</v>
      </c>
      <c r="G141" s="118">
        <f t="shared" si="44"/>
        <v>0</v>
      </c>
      <c r="H141" s="118">
        <f t="shared" si="44"/>
        <v>0</v>
      </c>
      <c r="I141" s="118">
        <f t="shared" si="44"/>
        <v>0</v>
      </c>
      <c r="J141" s="118">
        <f t="shared" si="44"/>
        <v>0</v>
      </c>
      <c r="K141" s="118">
        <f t="shared" si="44"/>
        <v>0</v>
      </c>
      <c r="L141" s="118">
        <f t="shared" si="44"/>
        <v>0</v>
      </c>
      <c r="M141" s="118">
        <f>SUM(M142:M145)</f>
        <v>0</v>
      </c>
      <c r="N141" s="119">
        <f>SUM(N142:N145)</f>
        <v>0</v>
      </c>
    </row>
    <row r="142" spans="1:14" s="110" customFormat="1" ht="12.75">
      <c r="A142" s="122">
        <v>321</v>
      </c>
      <c r="B142" s="123" t="s">
        <v>18</v>
      </c>
      <c r="C142" s="124">
        <v>1000</v>
      </c>
      <c r="D142" s="124">
        <v>398</v>
      </c>
      <c r="E142" s="124">
        <f>+D142-C142</f>
        <v>-602</v>
      </c>
      <c r="F142" s="124">
        <f>+D142</f>
        <v>398</v>
      </c>
      <c r="G142" s="124"/>
      <c r="H142" s="124"/>
      <c r="I142" s="124"/>
      <c r="J142" s="124"/>
      <c r="K142" s="124"/>
      <c r="L142" s="124"/>
      <c r="M142" s="124"/>
      <c r="N142" s="125"/>
    </row>
    <row r="143" spans="1:14" s="110" customFormat="1" ht="12.75">
      <c r="A143" s="122">
        <v>322</v>
      </c>
      <c r="B143" s="123" t="s">
        <v>19</v>
      </c>
      <c r="C143" s="124">
        <f>3400+4200</f>
        <v>7600</v>
      </c>
      <c r="D143" s="124">
        <f>2049+5194</f>
        <v>7243</v>
      </c>
      <c r="E143" s="124">
        <f>+D143-C143</f>
        <v>-357</v>
      </c>
      <c r="F143" s="124">
        <f>+D143</f>
        <v>7243</v>
      </c>
      <c r="G143" s="124"/>
      <c r="H143" s="124"/>
      <c r="I143" s="124"/>
      <c r="J143" s="124"/>
      <c r="K143" s="124"/>
      <c r="L143" s="124"/>
      <c r="M143" s="124"/>
      <c r="N143" s="125"/>
    </row>
    <row r="144" spans="1:14" s="110" customFormat="1" ht="12.75">
      <c r="A144" s="122">
        <v>323</v>
      </c>
      <c r="B144" s="123" t="s">
        <v>20</v>
      </c>
      <c r="C144" s="124">
        <v>0</v>
      </c>
      <c r="D144" s="124">
        <v>1495</v>
      </c>
      <c r="E144" s="124">
        <f>+D144-C144</f>
        <v>1495</v>
      </c>
      <c r="F144" s="124">
        <f>+D144</f>
        <v>1495</v>
      </c>
      <c r="G144" s="124"/>
      <c r="H144" s="124"/>
      <c r="I144" s="124"/>
      <c r="J144" s="124"/>
      <c r="K144" s="124"/>
      <c r="L144" s="124"/>
      <c r="M144" s="124"/>
      <c r="N144" s="125"/>
    </row>
    <row r="145" spans="1:14" s="110" customFormat="1" ht="14.25" customHeight="1">
      <c r="A145" s="126">
        <v>324</v>
      </c>
      <c r="B145" s="127" t="s">
        <v>67</v>
      </c>
      <c r="C145" s="128">
        <v>1400</v>
      </c>
      <c r="D145" s="128">
        <v>864</v>
      </c>
      <c r="E145" s="128">
        <f>+D145-C145</f>
        <v>-536</v>
      </c>
      <c r="F145" s="128">
        <f>+D145</f>
        <v>864</v>
      </c>
      <c r="G145" s="128"/>
      <c r="H145" s="128"/>
      <c r="I145" s="128"/>
      <c r="J145" s="128"/>
      <c r="K145" s="128"/>
      <c r="L145" s="128"/>
      <c r="M145" s="128"/>
      <c r="N145" s="129"/>
    </row>
    <row r="146" spans="1:14" s="110" customFormat="1" ht="12.75" hidden="1">
      <c r="A146" s="120">
        <v>4</v>
      </c>
      <c r="B146" s="121" t="s">
        <v>60</v>
      </c>
      <c r="C146" s="118">
        <f>+C147</f>
        <v>0</v>
      </c>
      <c r="D146" s="118"/>
      <c r="E146" s="118"/>
      <c r="F146" s="118">
        <f>+F147</f>
        <v>0</v>
      </c>
      <c r="G146" s="118"/>
      <c r="H146" s="118"/>
      <c r="I146" s="118"/>
      <c r="J146" s="118"/>
      <c r="K146" s="118"/>
      <c r="L146" s="118"/>
      <c r="M146" s="118"/>
      <c r="N146" s="119"/>
    </row>
    <row r="147" spans="1:14" s="110" customFormat="1" ht="12.75" hidden="1">
      <c r="A147" s="135">
        <v>422</v>
      </c>
      <c r="B147" s="136" t="s">
        <v>70</v>
      </c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9"/>
    </row>
    <row r="148" spans="1:14" s="110" customFormat="1" ht="22.5" customHeight="1">
      <c r="A148" s="111">
        <v>2302</v>
      </c>
      <c r="B148" s="112" t="s">
        <v>139</v>
      </c>
      <c r="C148" s="113">
        <f>+C160</f>
        <v>0</v>
      </c>
      <c r="D148" s="113">
        <f>+D160</f>
        <v>31200</v>
      </c>
      <c r="E148" s="113">
        <f>+E160</f>
        <v>31200</v>
      </c>
      <c r="F148" s="113">
        <f>+F160</f>
        <v>0</v>
      </c>
      <c r="G148" s="113">
        <f aca="true" t="shared" si="45" ref="G148:N148">+G160</f>
        <v>0</v>
      </c>
      <c r="H148" s="113">
        <f t="shared" si="45"/>
        <v>0</v>
      </c>
      <c r="I148" s="113">
        <f t="shared" si="45"/>
        <v>31200</v>
      </c>
      <c r="J148" s="113">
        <f t="shared" si="45"/>
        <v>0</v>
      </c>
      <c r="K148" s="113">
        <f t="shared" si="45"/>
        <v>0</v>
      </c>
      <c r="L148" s="113">
        <f t="shared" si="45"/>
        <v>0</v>
      </c>
      <c r="M148" s="113">
        <f t="shared" si="45"/>
        <v>0</v>
      </c>
      <c r="N148" s="113">
        <f t="shared" si="45"/>
        <v>0</v>
      </c>
    </row>
    <row r="149" spans="1:14" s="110" customFormat="1" ht="12.75" customHeight="1" hidden="1">
      <c r="A149" s="131" t="s">
        <v>65</v>
      </c>
      <c r="B149" s="121" t="s">
        <v>38</v>
      </c>
      <c r="C149" s="118" t="s">
        <v>66</v>
      </c>
      <c r="D149" s="118" t="s">
        <v>66</v>
      </c>
      <c r="E149" s="118" t="s">
        <v>66</v>
      </c>
      <c r="F149" s="118" t="s">
        <v>66</v>
      </c>
      <c r="G149" s="118" t="s">
        <v>66</v>
      </c>
      <c r="H149" s="118" t="s">
        <v>66</v>
      </c>
      <c r="I149" s="118" t="s">
        <v>66</v>
      </c>
      <c r="J149" s="118" t="s">
        <v>66</v>
      </c>
      <c r="K149" s="118" t="s">
        <v>66</v>
      </c>
      <c r="L149" s="118" t="s">
        <v>66</v>
      </c>
      <c r="M149" s="118" t="s">
        <v>66</v>
      </c>
      <c r="N149" s="118" t="s">
        <v>66</v>
      </c>
    </row>
    <row r="150" spans="1:14" s="110" customFormat="1" ht="12.75" customHeight="1" hidden="1">
      <c r="A150" s="120">
        <v>11</v>
      </c>
      <c r="B150" s="121" t="s">
        <v>50</v>
      </c>
      <c r="C150" s="118" t="s">
        <v>54</v>
      </c>
      <c r="D150" s="118" t="s">
        <v>54</v>
      </c>
      <c r="E150" s="118" t="s">
        <v>54</v>
      </c>
      <c r="F150" s="118" t="s">
        <v>54</v>
      </c>
      <c r="G150" s="118" t="s">
        <v>54</v>
      </c>
      <c r="H150" s="118" t="s">
        <v>54</v>
      </c>
      <c r="I150" s="118" t="s">
        <v>54</v>
      </c>
      <c r="J150" s="118" t="s">
        <v>54</v>
      </c>
      <c r="K150" s="118" t="s">
        <v>54</v>
      </c>
      <c r="L150" s="118" t="s">
        <v>54</v>
      </c>
      <c r="M150" s="118" t="s">
        <v>54</v>
      </c>
      <c r="N150" s="118" t="s">
        <v>54</v>
      </c>
    </row>
    <row r="151" spans="1:14" s="110" customFormat="1" ht="12.75" hidden="1">
      <c r="A151" s="120">
        <v>3</v>
      </c>
      <c r="B151" s="121" t="s">
        <v>12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</row>
    <row r="152" spans="1:14" s="110" customFormat="1" ht="12.75" hidden="1">
      <c r="A152" s="120">
        <v>31</v>
      </c>
      <c r="B152" s="121" t="s">
        <v>13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</row>
    <row r="153" spans="1:14" s="110" customFormat="1" ht="12.75" hidden="1">
      <c r="A153" s="122">
        <v>311</v>
      </c>
      <c r="B153" s="123" t="s">
        <v>14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0</v>
      </c>
    </row>
    <row r="154" spans="1:14" s="110" customFormat="1" ht="12.75" hidden="1">
      <c r="A154" s="122">
        <v>312</v>
      </c>
      <c r="B154" s="123" t="s">
        <v>15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</row>
    <row r="155" spans="1:14" s="110" customFormat="1" ht="12.75" hidden="1">
      <c r="A155" s="120">
        <v>32</v>
      </c>
      <c r="B155" s="121" t="s">
        <v>17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</row>
    <row r="156" spans="1:14" s="110" customFormat="1" ht="12.75" hidden="1">
      <c r="A156" s="122">
        <v>322</v>
      </c>
      <c r="B156" s="123" t="s">
        <v>19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</row>
    <row r="157" spans="1:14" s="110" customFormat="1" ht="15" customHeight="1" hidden="1">
      <c r="A157" s="122">
        <v>324</v>
      </c>
      <c r="B157" s="123" t="s">
        <v>67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</row>
    <row r="158" spans="1:14" s="110" customFormat="1" ht="12" customHeight="1" hidden="1">
      <c r="A158" s="132">
        <v>329</v>
      </c>
      <c r="B158" s="123" t="s">
        <v>21</v>
      </c>
      <c r="C158" s="128">
        <v>0</v>
      </c>
      <c r="D158" s="128">
        <v>0</v>
      </c>
      <c r="E158" s="128">
        <v>0</v>
      </c>
      <c r="F158" s="128">
        <v>0</v>
      </c>
      <c r="G158" s="128">
        <v>0</v>
      </c>
      <c r="H158" s="128">
        <v>0</v>
      </c>
      <c r="I158" s="128">
        <v>0</v>
      </c>
      <c r="J158" s="128">
        <v>0</v>
      </c>
      <c r="K158" s="128">
        <v>0</v>
      </c>
      <c r="L158" s="128">
        <v>0</v>
      </c>
      <c r="M158" s="128">
        <v>0</v>
      </c>
      <c r="N158" s="128">
        <v>0</v>
      </c>
    </row>
    <row r="159" spans="1:14" s="110" customFormat="1" ht="13.5" hidden="1" thickBot="1">
      <c r="A159" s="120"/>
      <c r="B159" s="133" t="s">
        <v>68</v>
      </c>
      <c r="C159" s="134">
        <v>0</v>
      </c>
      <c r="D159" s="134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</row>
    <row r="160" spans="1:14" s="110" customFormat="1" ht="12.75" customHeight="1">
      <c r="A160" s="114" t="s">
        <v>145</v>
      </c>
      <c r="B160" s="151" t="s">
        <v>147</v>
      </c>
      <c r="C160" s="115">
        <f>+C162</f>
        <v>0</v>
      </c>
      <c r="D160" s="115">
        <f>+D162</f>
        <v>31200</v>
      </c>
      <c r="E160" s="115">
        <f>+E162</f>
        <v>31200</v>
      </c>
      <c r="F160" s="115">
        <f aca="true" t="shared" si="46" ref="F160:N160">+F162</f>
        <v>0</v>
      </c>
      <c r="G160" s="115">
        <f t="shared" si="46"/>
        <v>0</v>
      </c>
      <c r="H160" s="115">
        <f t="shared" si="46"/>
        <v>0</v>
      </c>
      <c r="I160" s="115">
        <f t="shared" si="46"/>
        <v>31200</v>
      </c>
      <c r="J160" s="115">
        <f t="shared" si="46"/>
        <v>0</v>
      </c>
      <c r="K160" s="115">
        <f t="shared" si="46"/>
        <v>0</v>
      </c>
      <c r="L160" s="115">
        <f t="shared" si="46"/>
        <v>0</v>
      </c>
      <c r="M160" s="115">
        <f t="shared" si="46"/>
        <v>0</v>
      </c>
      <c r="N160" s="174">
        <f t="shared" si="46"/>
        <v>0</v>
      </c>
    </row>
    <row r="161" spans="1:14" s="110" customFormat="1" ht="13.5" hidden="1">
      <c r="A161" s="117">
        <v>32400</v>
      </c>
      <c r="B161" s="152" t="s">
        <v>98</v>
      </c>
      <c r="N161" s="178"/>
    </row>
    <row r="162" spans="1:14" s="110" customFormat="1" ht="13.5">
      <c r="A162" s="175">
        <v>53082</v>
      </c>
      <c r="B162" s="176" t="s">
        <v>146</v>
      </c>
      <c r="C162" s="177">
        <f>+C163+C169</f>
        <v>0</v>
      </c>
      <c r="D162" s="177">
        <f>+D163+D169</f>
        <v>31200</v>
      </c>
      <c r="E162" s="177">
        <f>+E163+E169</f>
        <v>31200</v>
      </c>
      <c r="F162" s="177">
        <f aca="true" t="shared" si="47" ref="F162:N162">+F163+F169</f>
        <v>0</v>
      </c>
      <c r="G162" s="177">
        <f t="shared" si="47"/>
        <v>0</v>
      </c>
      <c r="H162" s="177">
        <f t="shared" si="47"/>
        <v>0</v>
      </c>
      <c r="I162" s="177">
        <f t="shared" si="47"/>
        <v>31200</v>
      </c>
      <c r="J162" s="177">
        <f t="shared" si="47"/>
        <v>0</v>
      </c>
      <c r="K162" s="177">
        <f t="shared" si="47"/>
        <v>0</v>
      </c>
      <c r="L162" s="177">
        <f t="shared" si="47"/>
        <v>0</v>
      </c>
      <c r="M162" s="177">
        <f t="shared" si="47"/>
        <v>0</v>
      </c>
      <c r="N162" s="174">
        <f t="shared" si="47"/>
        <v>0</v>
      </c>
    </row>
    <row r="163" spans="1:14" s="110" customFormat="1" ht="12.75">
      <c r="A163" s="120">
        <v>3</v>
      </c>
      <c r="B163" s="121" t="s">
        <v>12</v>
      </c>
      <c r="C163" s="118">
        <f aca="true" t="shared" si="48" ref="C163:N163">+C164</f>
        <v>0</v>
      </c>
      <c r="D163" s="118">
        <f t="shared" si="48"/>
        <v>16200</v>
      </c>
      <c r="E163" s="118">
        <f t="shared" si="48"/>
        <v>16200</v>
      </c>
      <c r="F163" s="118">
        <f t="shared" si="48"/>
        <v>0</v>
      </c>
      <c r="G163" s="118">
        <f t="shared" si="48"/>
        <v>0</v>
      </c>
      <c r="H163" s="118">
        <f t="shared" si="48"/>
        <v>0</v>
      </c>
      <c r="I163" s="118">
        <f t="shared" si="48"/>
        <v>16200</v>
      </c>
      <c r="J163" s="118">
        <f t="shared" si="48"/>
        <v>0</v>
      </c>
      <c r="K163" s="118">
        <f t="shared" si="48"/>
        <v>0</v>
      </c>
      <c r="L163" s="118">
        <f t="shared" si="48"/>
        <v>0</v>
      </c>
      <c r="M163" s="118">
        <f t="shared" si="48"/>
        <v>0</v>
      </c>
      <c r="N163" s="119">
        <f t="shared" si="48"/>
        <v>0</v>
      </c>
    </row>
    <row r="164" spans="1:14" s="110" customFormat="1" ht="12.75">
      <c r="A164" s="120">
        <v>32</v>
      </c>
      <c r="B164" s="121" t="s">
        <v>17</v>
      </c>
      <c r="C164" s="118">
        <f>SUM(C165:C168)</f>
        <v>0</v>
      </c>
      <c r="D164" s="118">
        <f>SUM(D165:D168)</f>
        <v>16200</v>
      </c>
      <c r="E164" s="118">
        <f>SUM(E165:E168)</f>
        <v>16200</v>
      </c>
      <c r="F164" s="118">
        <f aca="true" t="shared" si="49" ref="F164:L164">SUM(F165:F168)</f>
        <v>0</v>
      </c>
      <c r="G164" s="118">
        <f t="shared" si="49"/>
        <v>0</v>
      </c>
      <c r="H164" s="118">
        <f t="shared" si="49"/>
        <v>0</v>
      </c>
      <c r="I164" s="118">
        <f t="shared" si="49"/>
        <v>16200</v>
      </c>
      <c r="J164" s="118">
        <f t="shared" si="49"/>
        <v>0</v>
      </c>
      <c r="K164" s="118">
        <f t="shared" si="49"/>
        <v>0</v>
      </c>
      <c r="L164" s="118">
        <f t="shared" si="49"/>
        <v>0</v>
      </c>
      <c r="M164" s="118">
        <f>SUM(M165:M168)</f>
        <v>0</v>
      </c>
      <c r="N164" s="119">
        <f>SUM(N165:N168)</f>
        <v>0</v>
      </c>
    </row>
    <row r="165" spans="1:14" s="110" customFormat="1" ht="12.75" hidden="1">
      <c r="A165" s="122">
        <v>321</v>
      </c>
      <c r="B165" s="123" t="s">
        <v>18</v>
      </c>
      <c r="C165" s="124"/>
      <c r="D165" s="124">
        <v>0</v>
      </c>
      <c r="E165" s="124">
        <v>0</v>
      </c>
      <c r="F165" s="124">
        <f>+C165</f>
        <v>0</v>
      </c>
      <c r="G165" s="124"/>
      <c r="H165" s="124"/>
      <c r="I165" s="124"/>
      <c r="J165" s="124"/>
      <c r="K165" s="124"/>
      <c r="L165" s="124"/>
      <c r="M165" s="124"/>
      <c r="N165" s="125"/>
    </row>
    <row r="166" spans="1:14" s="110" customFormat="1" ht="12.75">
      <c r="A166" s="122">
        <v>322</v>
      </c>
      <c r="B166" s="123" t="s">
        <v>19</v>
      </c>
      <c r="C166" s="124">
        <v>0</v>
      </c>
      <c r="D166" s="124">
        <v>16200</v>
      </c>
      <c r="E166" s="124">
        <f>+D166-C166</f>
        <v>16200</v>
      </c>
      <c r="F166" s="124"/>
      <c r="G166" s="124"/>
      <c r="H166" s="124"/>
      <c r="I166" s="124">
        <f>+D166</f>
        <v>16200</v>
      </c>
      <c r="J166" s="124"/>
      <c r="K166" s="124"/>
      <c r="L166" s="124"/>
      <c r="M166" s="124"/>
      <c r="N166" s="125"/>
    </row>
    <row r="167" spans="1:14" s="110" customFormat="1" ht="15" customHeight="1" hidden="1">
      <c r="A167" s="122">
        <v>323</v>
      </c>
      <c r="B167" s="123" t="s">
        <v>20</v>
      </c>
      <c r="C167" s="124"/>
      <c r="D167" s="124"/>
      <c r="E167" s="124"/>
      <c r="F167" s="124">
        <f>+C167</f>
        <v>0</v>
      </c>
      <c r="G167" s="124"/>
      <c r="H167" s="124"/>
      <c r="I167" s="124"/>
      <c r="J167" s="124"/>
      <c r="K167" s="124"/>
      <c r="L167" s="124"/>
      <c r="M167" s="124"/>
      <c r="N167" s="125"/>
    </row>
    <row r="168" spans="1:14" s="110" customFormat="1" ht="14.25" customHeight="1" hidden="1">
      <c r="A168" s="126">
        <v>324</v>
      </c>
      <c r="B168" s="127" t="s">
        <v>67</v>
      </c>
      <c r="C168" s="128"/>
      <c r="D168" s="128"/>
      <c r="E168" s="128"/>
      <c r="F168" s="128">
        <f>+C168</f>
        <v>0</v>
      </c>
      <c r="G168" s="128"/>
      <c r="H168" s="128"/>
      <c r="I168" s="128"/>
      <c r="J168" s="128"/>
      <c r="K168" s="128"/>
      <c r="L168" s="128"/>
      <c r="M168" s="128"/>
      <c r="N168" s="129"/>
    </row>
    <row r="169" spans="1:14" s="110" customFormat="1" ht="12.75">
      <c r="A169" s="120">
        <v>4</v>
      </c>
      <c r="B169" s="121" t="s">
        <v>60</v>
      </c>
      <c r="C169" s="118">
        <f aca="true" t="shared" si="50" ref="C169:K169">+C170</f>
        <v>0</v>
      </c>
      <c r="D169" s="118">
        <f t="shared" si="50"/>
        <v>15000</v>
      </c>
      <c r="E169" s="118">
        <f t="shared" si="50"/>
        <v>15000</v>
      </c>
      <c r="F169" s="118">
        <f t="shared" si="50"/>
        <v>0</v>
      </c>
      <c r="G169" s="118">
        <f t="shared" si="50"/>
        <v>0</v>
      </c>
      <c r="H169" s="118">
        <f t="shared" si="50"/>
        <v>0</v>
      </c>
      <c r="I169" s="118">
        <f t="shared" si="50"/>
        <v>15000</v>
      </c>
      <c r="J169" s="118">
        <f t="shared" si="50"/>
        <v>0</v>
      </c>
      <c r="K169" s="118">
        <f t="shared" si="50"/>
        <v>0</v>
      </c>
      <c r="L169" s="118"/>
      <c r="M169" s="118"/>
      <c r="N169" s="119"/>
    </row>
    <row r="170" spans="1:14" s="110" customFormat="1" ht="12.75">
      <c r="A170" s="135">
        <v>422</v>
      </c>
      <c r="B170" s="136" t="s">
        <v>70</v>
      </c>
      <c r="C170" s="128">
        <v>0</v>
      </c>
      <c r="D170" s="128">
        <v>15000</v>
      </c>
      <c r="E170" s="128">
        <f>+D170-C170</f>
        <v>15000</v>
      </c>
      <c r="F170" s="128"/>
      <c r="G170" s="128"/>
      <c r="H170" s="128"/>
      <c r="I170" s="128">
        <f>+D170</f>
        <v>15000</v>
      </c>
      <c r="J170" s="128"/>
      <c r="K170" s="128"/>
      <c r="L170" s="128"/>
      <c r="M170" s="128"/>
      <c r="N170" s="129"/>
    </row>
    <row r="171" s="110" customFormat="1" ht="12.75"/>
    <row r="172" spans="3:13" s="110" customFormat="1" ht="15.75" customHeight="1">
      <c r="C172" s="139"/>
      <c r="D172" s="139"/>
      <c r="E172" s="139"/>
      <c r="F172" s="139"/>
      <c r="G172" s="139"/>
      <c r="H172" s="139"/>
      <c r="I172" s="139"/>
      <c r="J172" s="139"/>
      <c r="K172" s="202" t="s">
        <v>93</v>
      </c>
      <c r="L172" s="202"/>
      <c r="M172" s="202"/>
    </row>
    <row r="173" spans="10:13" s="110" customFormat="1" ht="15.75">
      <c r="J173" s="140"/>
      <c r="K173" s="203" t="s">
        <v>73</v>
      </c>
      <c r="L173" s="203"/>
      <c r="M173" s="203"/>
    </row>
    <row r="174" s="110" customFormat="1" ht="15" customHeight="1">
      <c r="H174" s="139"/>
    </row>
    <row r="175" spans="11:12" s="110" customFormat="1" ht="15.75">
      <c r="K175" s="100"/>
      <c r="L175" s="141"/>
    </row>
    <row r="176" s="110" customFormat="1" ht="12.75"/>
    <row r="177" s="110" customFormat="1" ht="12.75"/>
    <row r="178" s="110" customFormat="1" ht="12.75"/>
    <row r="179" spans="1:2" s="107" customFormat="1" ht="12.75" hidden="1">
      <c r="A179" s="142"/>
      <c r="B179" s="143" t="s">
        <v>33</v>
      </c>
    </row>
    <row r="180" spans="1:14" ht="12.75" hidden="1">
      <c r="A180" s="142"/>
      <c r="B180" s="14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1:2" s="107" customFormat="1" ht="12.75" hidden="1">
      <c r="A181" s="142"/>
      <c r="B181" s="145" t="s">
        <v>37</v>
      </c>
    </row>
    <row r="182" spans="1:2" s="107" customFormat="1" ht="12.75" customHeight="1" hidden="1">
      <c r="A182" s="146" t="s">
        <v>36</v>
      </c>
      <c r="B182" s="145" t="s">
        <v>38</v>
      </c>
    </row>
    <row r="183" spans="1:2" s="107" customFormat="1" ht="12.75" hidden="1">
      <c r="A183" s="142">
        <v>3</v>
      </c>
      <c r="B183" s="145" t="s">
        <v>12</v>
      </c>
    </row>
    <row r="184" spans="1:2" s="107" customFormat="1" ht="12.75" hidden="1">
      <c r="A184" s="142">
        <v>31</v>
      </c>
      <c r="B184" s="145" t="s">
        <v>13</v>
      </c>
    </row>
    <row r="185" spans="1:14" ht="12.75" hidden="1">
      <c r="A185" s="147">
        <v>311</v>
      </c>
      <c r="B185" s="144" t="s">
        <v>14</v>
      </c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1:14" ht="12.75" hidden="1">
      <c r="A186" s="147">
        <v>312</v>
      </c>
      <c r="B186" s="144" t="s">
        <v>15</v>
      </c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1:14" ht="12.75" hidden="1">
      <c r="A187" s="147">
        <v>313</v>
      </c>
      <c r="B187" s="144" t="s">
        <v>16</v>
      </c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1:2" s="107" customFormat="1" ht="12.75" hidden="1">
      <c r="A188" s="142">
        <v>32</v>
      </c>
      <c r="B188" s="145" t="s">
        <v>17</v>
      </c>
    </row>
    <row r="189" spans="1:14" ht="12.75" hidden="1">
      <c r="A189" s="147">
        <v>321</v>
      </c>
      <c r="B189" s="144" t="s">
        <v>18</v>
      </c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1:14" ht="12.75" hidden="1">
      <c r="A190" s="147">
        <v>322</v>
      </c>
      <c r="B190" s="144" t="s">
        <v>19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1:14" ht="12.75" hidden="1">
      <c r="A191" s="147">
        <v>323</v>
      </c>
      <c r="B191" s="144" t="s">
        <v>20</v>
      </c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1:14" ht="12.75" hidden="1">
      <c r="A192" s="147">
        <v>329</v>
      </c>
      <c r="B192" s="144" t="s">
        <v>21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1:2" s="107" customFormat="1" ht="12.75" hidden="1">
      <c r="A193" s="142">
        <v>34</v>
      </c>
      <c r="B193" s="145" t="s">
        <v>22</v>
      </c>
    </row>
    <row r="194" spans="1:14" ht="12.75" hidden="1">
      <c r="A194" s="147">
        <v>343</v>
      </c>
      <c r="B194" s="144" t="s">
        <v>23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1:2" s="107" customFormat="1" ht="12.75" hidden="1">
      <c r="A195" s="142">
        <v>4</v>
      </c>
      <c r="B195" s="145" t="s">
        <v>27</v>
      </c>
    </row>
    <row r="196" spans="1:2" s="107" customFormat="1" ht="25.5" hidden="1">
      <c r="A196" s="142">
        <v>42</v>
      </c>
      <c r="B196" s="145" t="s">
        <v>28</v>
      </c>
    </row>
    <row r="197" spans="1:14" ht="12.75" hidden="1">
      <c r="A197" s="147">
        <v>422</v>
      </c>
      <c r="B197" s="144" t="s">
        <v>26</v>
      </c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1:14" ht="12.75" hidden="1">
      <c r="A198" s="147">
        <v>424</v>
      </c>
      <c r="B198" s="144" t="s">
        <v>30</v>
      </c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1:14" ht="12.75" hidden="1">
      <c r="A199" s="142"/>
      <c r="B199" s="14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1:2" s="107" customFormat="1" ht="12.75" customHeight="1" hidden="1">
      <c r="A200" s="146" t="s">
        <v>36</v>
      </c>
      <c r="B200" s="145" t="s">
        <v>38</v>
      </c>
    </row>
    <row r="201" spans="1:2" s="107" customFormat="1" ht="12.75" hidden="1">
      <c r="A201" s="142">
        <v>3</v>
      </c>
      <c r="B201" s="145" t="s">
        <v>12</v>
      </c>
    </row>
    <row r="202" spans="1:2" s="107" customFormat="1" ht="12.75" hidden="1">
      <c r="A202" s="142">
        <v>32</v>
      </c>
      <c r="B202" s="145" t="s">
        <v>17</v>
      </c>
    </row>
    <row r="203" spans="1:14" ht="12.75" hidden="1">
      <c r="A203" s="147">
        <v>321</v>
      </c>
      <c r="B203" s="144" t="s">
        <v>18</v>
      </c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1:14" ht="12.75" hidden="1">
      <c r="A204" s="147">
        <v>322</v>
      </c>
      <c r="B204" s="144" t="s">
        <v>19</v>
      </c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1:14" ht="12.75" hidden="1">
      <c r="A205" s="147">
        <v>323</v>
      </c>
      <c r="B205" s="144" t="s">
        <v>20</v>
      </c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1:14" ht="12.75" hidden="1">
      <c r="A206" s="142"/>
      <c r="B206" s="14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2" s="107" customFormat="1" ht="12.75" customHeight="1" hidden="1">
      <c r="A207" s="146" t="s">
        <v>36</v>
      </c>
      <c r="B207" s="145" t="s">
        <v>38</v>
      </c>
    </row>
    <row r="208" spans="1:2" s="107" customFormat="1" ht="12.75" hidden="1">
      <c r="A208" s="142">
        <v>3</v>
      </c>
      <c r="B208" s="145" t="s">
        <v>12</v>
      </c>
    </row>
    <row r="209" spans="1:2" s="107" customFormat="1" ht="12.75" hidden="1">
      <c r="A209" s="142">
        <v>31</v>
      </c>
      <c r="B209" s="145" t="s">
        <v>13</v>
      </c>
    </row>
    <row r="210" spans="1:14" ht="12.75" hidden="1">
      <c r="A210" s="147">
        <v>311</v>
      </c>
      <c r="B210" s="144" t="s">
        <v>14</v>
      </c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1:14" ht="12.75" hidden="1">
      <c r="A211" s="147">
        <v>312</v>
      </c>
      <c r="B211" s="144" t="s">
        <v>15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1:14" ht="12.75" hidden="1">
      <c r="A212" s="147">
        <v>313</v>
      </c>
      <c r="B212" s="144" t="s">
        <v>16</v>
      </c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1:2" s="107" customFormat="1" ht="12.75" hidden="1">
      <c r="A213" s="142">
        <v>32</v>
      </c>
      <c r="B213" s="145" t="s">
        <v>17</v>
      </c>
    </row>
    <row r="214" spans="1:14" ht="12.75" hidden="1">
      <c r="A214" s="147">
        <v>321</v>
      </c>
      <c r="B214" s="144" t="s">
        <v>18</v>
      </c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1:14" ht="12.75" hidden="1">
      <c r="A215" s="147">
        <v>322</v>
      </c>
      <c r="B215" s="144" t="s">
        <v>19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1:14" ht="12.75" hidden="1">
      <c r="A216" s="147">
        <v>323</v>
      </c>
      <c r="B216" s="144" t="s">
        <v>20</v>
      </c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1:14" ht="12.75" hidden="1">
      <c r="A217" s="147">
        <v>329</v>
      </c>
      <c r="B217" s="144" t="s">
        <v>21</v>
      </c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1:2" s="107" customFormat="1" ht="12.75" hidden="1">
      <c r="A218" s="142">
        <v>34</v>
      </c>
      <c r="B218" s="145" t="s">
        <v>22</v>
      </c>
    </row>
    <row r="219" spans="1:14" ht="12.75" hidden="1">
      <c r="A219" s="147">
        <v>343</v>
      </c>
      <c r="B219" s="144" t="s">
        <v>23</v>
      </c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2.75" hidden="1">
      <c r="A220" s="142"/>
      <c r="B220" s="14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1:2" s="107" customFormat="1" ht="12.75" customHeight="1" hidden="1">
      <c r="A221" s="146" t="s">
        <v>36</v>
      </c>
      <c r="B221" s="145" t="s">
        <v>38</v>
      </c>
    </row>
    <row r="222" spans="1:2" s="107" customFormat="1" ht="12.75" hidden="1">
      <c r="A222" s="142">
        <v>3</v>
      </c>
      <c r="B222" s="145" t="s">
        <v>12</v>
      </c>
    </row>
    <row r="223" spans="1:2" s="107" customFormat="1" ht="12.75" hidden="1">
      <c r="A223" s="142">
        <v>31</v>
      </c>
      <c r="B223" s="145" t="s">
        <v>13</v>
      </c>
    </row>
    <row r="224" spans="1:14" ht="12.75" hidden="1">
      <c r="A224" s="147">
        <v>311</v>
      </c>
      <c r="B224" s="144" t="s">
        <v>14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1:14" ht="12.75" hidden="1">
      <c r="A225" s="147">
        <v>312</v>
      </c>
      <c r="B225" s="144" t="s">
        <v>15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1:14" ht="12.75" hidden="1">
      <c r="A226" s="147">
        <v>313</v>
      </c>
      <c r="B226" s="144" t="s">
        <v>16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1:2" s="107" customFormat="1" ht="12.75" hidden="1">
      <c r="A227" s="142">
        <v>32</v>
      </c>
      <c r="B227" s="145" t="s">
        <v>17</v>
      </c>
    </row>
    <row r="228" spans="1:14" ht="12.75" hidden="1">
      <c r="A228" s="147">
        <v>321</v>
      </c>
      <c r="B228" s="144" t="s">
        <v>18</v>
      </c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1:14" ht="12.75" hidden="1">
      <c r="A229" s="147">
        <v>322</v>
      </c>
      <c r="B229" s="144" t="s">
        <v>19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1:14" ht="12.75" hidden="1">
      <c r="A230" s="147">
        <v>323</v>
      </c>
      <c r="B230" s="144" t="s">
        <v>20</v>
      </c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1:14" ht="12.75" hidden="1">
      <c r="A231" s="147">
        <v>329</v>
      </c>
      <c r="B231" s="144" t="s">
        <v>21</v>
      </c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1:2" s="107" customFormat="1" ht="12.75" hidden="1">
      <c r="A232" s="142">
        <v>34</v>
      </c>
      <c r="B232" s="145" t="s">
        <v>22</v>
      </c>
    </row>
    <row r="233" spans="1:14" ht="12.75" hidden="1">
      <c r="A233" s="147">
        <v>343</v>
      </c>
      <c r="B233" s="144" t="s">
        <v>23</v>
      </c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1:14" ht="12.75" hidden="1">
      <c r="A234" s="142"/>
      <c r="B234" s="14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1:2" s="107" customFormat="1" ht="12.75" customHeight="1" hidden="1">
      <c r="A235" s="146" t="s">
        <v>36</v>
      </c>
      <c r="B235" s="145" t="s">
        <v>38</v>
      </c>
    </row>
    <row r="236" spans="1:2" s="107" customFormat="1" ht="12.75" hidden="1">
      <c r="A236" s="142">
        <v>3</v>
      </c>
      <c r="B236" s="145" t="s">
        <v>12</v>
      </c>
    </row>
    <row r="237" spans="1:2" s="107" customFormat="1" ht="12.75" hidden="1">
      <c r="A237" s="142">
        <v>31</v>
      </c>
      <c r="B237" s="145" t="s">
        <v>13</v>
      </c>
    </row>
    <row r="238" spans="1:14" ht="12.75" hidden="1">
      <c r="A238" s="147">
        <v>311</v>
      </c>
      <c r="B238" s="144" t="s">
        <v>14</v>
      </c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1:14" ht="12.75" hidden="1">
      <c r="A239" s="147">
        <v>312</v>
      </c>
      <c r="B239" s="144" t="s">
        <v>15</v>
      </c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1:14" ht="12.75" hidden="1">
      <c r="A240" s="147">
        <v>313</v>
      </c>
      <c r="B240" s="144" t="s">
        <v>16</v>
      </c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1:2" s="107" customFormat="1" ht="12.75" hidden="1">
      <c r="A241" s="142">
        <v>32</v>
      </c>
      <c r="B241" s="145" t="s">
        <v>17</v>
      </c>
    </row>
    <row r="242" spans="1:14" ht="12.75" hidden="1">
      <c r="A242" s="147">
        <v>321</v>
      </c>
      <c r="B242" s="144" t="s">
        <v>18</v>
      </c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1:14" ht="12.75" hidden="1">
      <c r="A243" s="147">
        <v>322</v>
      </c>
      <c r="B243" s="144" t="s">
        <v>19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1:14" ht="12.75" hidden="1">
      <c r="A244" s="147">
        <v>323</v>
      </c>
      <c r="B244" s="144" t="s">
        <v>20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1:14" ht="12.75" hidden="1">
      <c r="A245" s="147">
        <v>329</v>
      </c>
      <c r="B245" s="144" t="s">
        <v>21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1:2" s="107" customFormat="1" ht="12.75" hidden="1">
      <c r="A246" s="142">
        <v>34</v>
      </c>
      <c r="B246" s="145" t="s">
        <v>22</v>
      </c>
    </row>
    <row r="247" spans="1:14" ht="12.75" hidden="1">
      <c r="A247" s="147">
        <v>343</v>
      </c>
      <c r="B247" s="144" t="s">
        <v>23</v>
      </c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1:14" ht="12.75" hidden="1">
      <c r="A248" s="142"/>
      <c r="B248" s="14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1:2" s="107" customFormat="1" ht="12.75" hidden="1">
      <c r="A249" s="146" t="s">
        <v>36</v>
      </c>
      <c r="B249" s="145" t="s">
        <v>38</v>
      </c>
    </row>
    <row r="250" spans="1:2" s="107" customFormat="1" ht="12.75" hidden="1">
      <c r="A250" s="142">
        <v>3</v>
      </c>
      <c r="B250" s="145" t="s">
        <v>12</v>
      </c>
    </row>
    <row r="251" spans="1:2" s="107" customFormat="1" ht="12.75" hidden="1">
      <c r="A251" s="142">
        <v>31</v>
      </c>
      <c r="B251" s="145" t="s">
        <v>13</v>
      </c>
    </row>
    <row r="252" spans="1:14" ht="12.75" hidden="1">
      <c r="A252" s="147">
        <v>311</v>
      </c>
      <c r="B252" s="144" t="s">
        <v>14</v>
      </c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1:14" ht="12.75" hidden="1">
      <c r="A253" s="147">
        <v>312</v>
      </c>
      <c r="B253" s="144" t="s">
        <v>15</v>
      </c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</row>
    <row r="254" spans="1:14" ht="12.75" hidden="1">
      <c r="A254" s="147">
        <v>313</v>
      </c>
      <c r="B254" s="144" t="s">
        <v>16</v>
      </c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</row>
    <row r="255" spans="1:2" s="107" customFormat="1" ht="12.75" hidden="1">
      <c r="A255" s="142">
        <v>32</v>
      </c>
      <c r="B255" s="145" t="s">
        <v>17</v>
      </c>
    </row>
    <row r="256" spans="1:14" ht="12.75" hidden="1">
      <c r="A256" s="147">
        <v>321</v>
      </c>
      <c r="B256" s="144" t="s">
        <v>18</v>
      </c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</row>
    <row r="257" spans="1:14" ht="12.75" hidden="1">
      <c r="A257" s="147">
        <v>322</v>
      </c>
      <c r="B257" s="144" t="s">
        <v>19</v>
      </c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</row>
    <row r="258" spans="1:14" ht="12.75" hidden="1">
      <c r="A258" s="147">
        <v>323</v>
      </c>
      <c r="B258" s="144" t="s">
        <v>20</v>
      </c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</row>
    <row r="259" spans="1:14" ht="12.75" hidden="1">
      <c r="A259" s="147">
        <v>329</v>
      </c>
      <c r="B259" s="144" t="s">
        <v>21</v>
      </c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</row>
    <row r="260" spans="1:2" s="107" customFormat="1" ht="12.75" hidden="1">
      <c r="A260" s="142">
        <v>34</v>
      </c>
      <c r="B260" s="145" t="s">
        <v>22</v>
      </c>
    </row>
    <row r="261" spans="1:14" ht="12.75" hidden="1">
      <c r="A261" s="147">
        <v>343</v>
      </c>
      <c r="B261" s="144" t="s">
        <v>23</v>
      </c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</row>
    <row r="262" spans="1:2" s="107" customFormat="1" ht="12.75" hidden="1">
      <c r="A262" s="142">
        <v>4</v>
      </c>
      <c r="B262" s="145" t="s">
        <v>27</v>
      </c>
    </row>
    <row r="263" spans="1:2" s="107" customFormat="1" ht="25.5" hidden="1">
      <c r="A263" s="142">
        <v>42</v>
      </c>
      <c r="B263" s="145" t="s">
        <v>28</v>
      </c>
    </row>
    <row r="264" spans="1:14" ht="12.75" hidden="1">
      <c r="A264" s="147">
        <v>422</v>
      </c>
      <c r="B264" s="144" t="s">
        <v>26</v>
      </c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</row>
    <row r="265" spans="1:14" ht="12.75" hidden="1">
      <c r="A265" s="147">
        <v>424</v>
      </c>
      <c r="B265" s="144" t="s">
        <v>30</v>
      </c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</row>
    <row r="266" spans="1:14" ht="12.75" hidden="1">
      <c r="A266" s="142"/>
      <c r="B266" s="14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</row>
    <row r="267" spans="1:2" s="107" customFormat="1" ht="12.75" customHeight="1" hidden="1">
      <c r="A267" s="146" t="s">
        <v>36</v>
      </c>
      <c r="B267" s="145" t="s">
        <v>38</v>
      </c>
    </row>
    <row r="268" spans="1:2" s="107" customFormat="1" ht="12.75" hidden="1">
      <c r="A268" s="142">
        <v>3</v>
      </c>
      <c r="B268" s="145" t="s">
        <v>12</v>
      </c>
    </row>
    <row r="269" spans="1:2" s="107" customFormat="1" ht="12.75" hidden="1">
      <c r="A269" s="142">
        <v>31</v>
      </c>
      <c r="B269" s="145" t="s">
        <v>13</v>
      </c>
    </row>
    <row r="270" spans="1:14" ht="12.75" hidden="1">
      <c r="A270" s="147">
        <v>311</v>
      </c>
      <c r="B270" s="144" t="s">
        <v>14</v>
      </c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</row>
    <row r="271" spans="1:14" ht="12.75" hidden="1">
      <c r="A271" s="147">
        <v>312</v>
      </c>
      <c r="B271" s="144" t="s">
        <v>15</v>
      </c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</row>
    <row r="272" spans="1:14" ht="12.75" hidden="1">
      <c r="A272" s="147">
        <v>313</v>
      </c>
      <c r="B272" s="144" t="s">
        <v>16</v>
      </c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</row>
    <row r="273" spans="1:2" s="107" customFormat="1" ht="12.75" hidden="1">
      <c r="A273" s="142">
        <v>32</v>
      </c>
      <c r="B273" s="145" t="s">
        <v>17</v>
      </c>
    </row>
    <row r="274" spans="1:14" ht="12.75" hidden="1">
      <c r="A274" s="147">
        <v>321</v>
      </c>
      <c r="B274" s="144" t="s">
        <v>18</v>
      </c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</row>
    <row r="275" spans="1:14" ht="12.75" hidden="1">
      <c r="A275" s="147">
        <v>322</v>
      </c>
      <c r="B275" s="144" t="s">
        <v>19</v>
      </c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</row>
    <row r="276" spans="1:14" ht="12.75" hidden="1">
      <c r="A276" s="147">
        <v>323</v>
      </c>
      <c r="B276" s="144" t="s">
        <v>20</v>
      </c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</row>
    <row r="277" spans="1:14" ht="12.75" hidden="1">
      <c r="A277" s="147">
        <v>329</v>
      </c>
      <c r="B277" s="144" t="s">
        <v>21</v>
      </c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</row>
    <row r="278" spans="1:2" s="107" customFormat="1" ht="12.75" hidden="1">
      <c r="A278" s="142">
        <v>34</v>
      </c>
      <c r="B278" s="145" t="s">
        <v>22</v>
      </c>
    </row>
    <row r="279" spans="1:14" ht="12.75" hidden="1">
      <c r="A279" s="147">
        <v>343</v>
      </c>
      <c r="B279" s="144" t="s">
        <v>23</v>
      </c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</row>
    <row r="280" spans="1:2" s="107" customFormat="1" ht="12.75" hidden="1">
      <c r="A280" s="142">
        <v>38</v>
      </c>
      <c r="B280" s="145" t="s">
        <v>24</v>
      </c>
    </row>
    <row r="281" spans="1:14" ht="12.75" hidden="1">
      <c r="A281" s="147">
        <v>381</v>
      </c>
      <c r="B281" s="144" t="s">
        <v>25</v>
      </c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</row>
    <row r="282" spans="1:2" s="107" customFormat="1" ht="12.75" hidden="1">
      <c r="A282" s="142">
        <v>4</v>
      </c>
      <c r="B282" s="145" t="s">
        <v>27</v>
      </c>
    </row>
    <row r="283" spans="1:2" s="107" customFormat="1" ht="25.5" hidden="1">
      <c r="A283" s="142">
        <v>42</v>
      </c>
      <c r="B283" s="145" t="s">
        <v>28</v>
      </c>
    </row>
    <row r="284" spans="1:14" ht="12.75" customHeight="1" hidden="1">
      <c r="A284" s="147">
        <v>422</v>
      </c>
      <c r="B284" s="144" t="s">
        <v>26</v>
      </c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</row>
    <row r="285" spans="1:14" ht="12.75" hidden="1">
      <c r="A285" s="147">
        <v>424</v>
      </c>
      <c r="B285" s="144" t="s">
        <v>30</v>
      </c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</row>
    <row r="286" spans="1:14" ht="12.75" hidden="1">
      <c r="A286" s="142"/>
      <c r="B286" s="14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</row>
    <row r="287" spans="1:2" s="107" customFormat="1" ht="12.75" hidden="1">
      <c r="A287" s="146" t="s">
        <v>39</v>
      </c>
      <c r="B287" s="145" t="s">
        <v>40</v>
      </c>
    </row>
    <row r="288" spans="1:2" s="107" customFormat="1" ht="12.75" hidden="1">
      <c r="A288" s="142">
        <v>3</v>
      </c>
      <c r="B288" s="145" t="s">
        <v>12</v>
      </c>
    </row>
    <row r="289" spans="1:2" s="107" customFormat="1" ht="12.75" hidden="1">
      <c r="A289" s="142">
        <v>31</v>
      </c>
      <c r="B289" s="145" t="s">
        <v>13</v>
      </c>
    </row>
    <row r="290" spans="1:14" ht="12.75" hidden="1">
      <c r="A290" s="147">
        <v>311</v>
      </c>
      <c r="B290" s="144" t="s">
        <v>14</v>
      </c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</row>
    <row r="291" spans="1:14" ht="12.75" hidden="1">
      <c r="A291" s="147">
        <v>312</v>
      </c>
      <c r="B291" s="144" t="s">
        <v>15</v>
      </c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</row>
    <row r="292" spans="1:14" ht="12.75" hidden="1">
      <c r="A292" s="147">
        <v>313</v>
      </c>
      <c r="B292" s="144" t="s">
        <v>16</v>
      </c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</row>
    <row r="293" spans="1:2" s="107" customFormat="1" ht="12.75" hidden="1">
      <c r="A293" s="142">
        <v>32</v>
      </c>
      <c r="B293" s="145" t="s">
        <v>17</v>
      </c>
    </row>
    <row r="294" spans="1:14" ht="12.75" hidden="1">
      <c r="A294" s="147">
        <v>321</v>
      </c>
      <c r="B294" s="144" t="s">
        <v>18</v>
      </c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</row>
    <row r="295" spans="1:14" ht="12.75" hidden="1">
      <c r="A295" s="147">
        <v>322</v>
      </c>
      <c r="B295" s="144" t="s">
        <v>19</v>
      </c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</row>
    <row r="296" spans="1:14" ht="12.75" hidden="1">
      <c r="A296" s="147">
        <v>323</v>
      </c>
      <c r="B296" s="144" t="s">
        <v>20</v>
      </c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</row>
    <row r="297" spans="1:14" ht="12.75" hidden="1">
      <c r="A297" s="147">
        <v>329</v>
      </c>
      <c r="B297" s="144" t="s">
        <v>21</v>
      </c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</row>
    <row r="298" spans="1:2" s="107" customFormat="1" ht="12.75" hidden="1">
      <c r="A298" s="142">
        <v>34</v>
      </c>
      <c r="B298" s="145" t="s">
        <v>22</v>
      </c>
    </row>
    <row r="299" spans="1:14" ht="12.75" hidden="1">
      <c r="A299" s="147">
        <v>343</v>
      </c>
      <c r="B299" s="144" t="s">
        <v>23</v>
      </c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</row>
    <row r="300" spans="1:2" s="107" customFormat="1" ht="12.75" hidden="1">
      <c r="A300" s="142">
        <v>4</v>
      </c>
      <c r="B300" s="145" t="s">
        <v>27</v>
      </c>
    </row>
    <row r="301" spans="1:2" s="107" customFormat="1" ht="25.5" hidden="1">
      <c r="A301" s="142">
        <v>41</v>
      </c>
      <c r="B301" s="145" t="s">
        <v>31</v>
      </c>
    </row>
    <row r="302" spans="1:14" ht="12.75" hidden="1">
      <c r="A302" s="147">
        <v>411</v>
      </c>
      <c r="B302" s="144" t="s">
        <v>29</v>
      </c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</row>
    <row r="303" spans="1:2" s="107" customFormat="1" ht="25.5" hidden="1">
      <c r="A303" s="142">
        <v>42</v>
      </c>
      <c r="B303" s="145" t="s">
        <v>28</v>
      </c>
    </row>
    <row r="304" spans="1:14" ht="12.75" hidden="1">
      <c r="A304" s="147">
        <v>422</v>
      </c>
      <c r="B304" s="144" t="s">
        <v>26</v>
      </c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</row>
    <row r="305" spans="1:14" ht="12.75" hidden="1">
      <c r="A305" s="147">
        <v>424</v>
      </c>
      <c r="B305" s="144" t="s">
        <v>30</v>
      </c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</row>
    <row r="306" spans="1:14" ht="12.75" hidden="1">
      <c r="A306" s="142"/>
      <c r="B306" s="14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</row>
    <row r="307" spans="1:14" ht="21.75" customHeight="1" hidden="1">
      <c r="A307" s="142"/>
      <c r="B307" s="14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</row>
    <row r="308" spans="1:14" ht="5.25" customHeight="1" hidden="1">
      <c r="A308" s="142"/>
      <c r="B308" s="14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</row>
    <row r="309" spans="1:14" ht="12.75" hidden="1">
      <c r="A309" s="142"/>
      <c r="B309" s="14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</row>
    <row r="310" spans="1:14" ht="12.75" customHeight="1" hidden="1">
      <c r="A310" s="142"/>
      <c r="B310" s="144" t="s">
        <v>42</v>
      </c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</row>
    <row r="311" spans="1:14" ht="12.75" hidden="1">
      <c r="A311" s="142"/>
      <c r="B311" s="14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</row>
    <row r="312" spans="1:14" ht="12.75" hidden="1">
      <c r="A312" s="142"/>
      <c r="B312" s="14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</row>
    <row r="313" spans="1:14" ht="12.75" hidden="1">
      <c r="A313" s="142"/>
      <c r="B313" s="14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</row>
    <row r="314" spans="1:14" ht="12.75" hidden="1">
      <c r="A314" s="142"/>
      <c r="B314" s="14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</row>
    <row r="315" spans="1:14" ht="12.75" hidden="1">
      <c r="A315" s="142"/>
      <c r="B315" s="14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</row>
    <row r="316" spans="1:14" ht="12.75" hidden="1">
      <c r="A316" s="142"/>
      <c r="B316" s="14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</row>
    <row r="317" spans="1:14" ht="12.75" hidden="1">
      <c r="A317" s="142"/>
      <c r="B317" s="14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</row>
    <row r="318" spans="1:14" ht="12.75" hidden="1">
      <c r="A318" s="142"/>
      <c r="B318" s="14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</row>
    <row r="319" spans="1:14" ht="12.75" customHeight="1" hidden="1">
      <c r="A319" s="142"/>
      <c r="B319" s="14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</row>
    <row r="320" spans="1:14" ht="12.75" hidden="1">
      <c r="A320" s="142"/>
      <c r="B320" s="14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</row>
    <row r="321" spans="1:14" ht="12.75" hidden="1">
      <c r="A321" s="142"/>
      <c r="B321" s="14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</row>
    <row r="322" spans="1:14" ht="12.75" hidden="1">
      <c r="A322" s="142"/>
      <c r="B322" s="14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</row>
    <row r="323" spans="1:14" ht="12.75" customHeight="1" hidden="1">
      <c r="A323" s="142"/>
      <c r="B323" s="14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</row>
    <row r="324" spans="1:14" ht="12.75" hidden="1">
      <c r="A324" s="142"/>
      <c r="B324" s="14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</row>
    <row r="325" spans="1:14" ht="12.75" hidden="1">
      <c r="A325" s="142"/>
      <c r="B325" s="14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</row>
    <row r="326" spans="1:14" ht="12.75" hidden="1">
      <c r="A326" s="142"/>
      <c r="B326" s="14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</row>
    <row r="327" spans="1:14" ht="12.75" hidden="1">
      <c r="A327" s="142"/>
      <c r="B327" s="14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</row>
    <row r="328" spans="1:14" ht="12.75" hidden="1">
      <c r="A328" s="142"/>
      <c r="B328" s="14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</row>
    <row r="329" spans="1:14" ht="12.75" hidden="1">
      <c r="A329" s="142"/>
      <c r="B329" s="14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</row>
    <row r="330" spans="1:14" ht="12.75" hidden="1">
      <c r="A330" s="142"/>
      <c r="B330" s="14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</row>
    <row r="331" spans="1:14" ht="12.75" hidden="1">
      <c r="A331" s="142"/>
      <c r="B331" s="14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</row>
    <row r="332" spans="1:14" ht="12.75" hidden="1">
      <c r="A332" s="142"/>
      <c r="B332" s="14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</row>
    <row r="333" spans="1:14" ht="12.75" hidden="1">
      <c r="A333" s="142"/>
      <c r="B333" s="14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</row>
    <row r="334" spans="1:14" ht="12.75" hidden="1">
      <c r="A334" s="142"/>
      <c r="B334" s="14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</row>
    <row r="335" spans="1:14" ht="12.75" customHeight="1" hidden="1">
      <c r="A335" s="142"/>
      <c r="B335" s="14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</row>
    <row r="336" spans="1:14" ht="12.75" hidden="1">
      <c r="A336" s="142"/>
      <c r="B336" s="14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</row>
    <row r="337" spans="1:14" ht="12.75" hidden="1">
      <c r="A337" s="142"/>
      <c r="B337" s="14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</row>
    <row r="338" spans="1:14" ht="12.75" hidden="1">
      <c r="A338" s="142"/>
      <c r="B338" s="14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</row>
    <row r="339" spans="1:14" ht="12.75" hidden="1">
      <c r="A339" s="142"/>
      <c r="B339" s="14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</row>
    <row r="340" spans="1:14" ht="12.75" hidden="1">
      <c r="A340" s="142"/>
      <c r="B340" s="14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</row>
    <row r="341" spans="1:14" ht="12.75" hidden="1">
      <c r="A341" s="142"/>
      <c r="B341" s="14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</row>
    <row r="342" spans="1:14" ht="12.75" hidden="1">
      <c r="A342" s="142"/>
      <c r="B342" s="14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</row>
    <row r="343" spans="1:14" ht="12.75" hidden="1">
      <c r="A343" s="142"/>
      <c r="B343" s="14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</row>
    <row r="344" spans="1:14" ht="12.75" hidden="1">
      <c r="A344" s="142"/>
      <c r="B344" s="14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</row>
    <row r="345" spans="1:14" ht="12.75" hidden="1">
      <c r="A345" s="142"/>
      <c r="B345" s="14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</row>
    <row r="346" spans="1:14" ht="12.75" customHeight="1" hidden="1">
      <c r="A346" s="142"/>
      <c r="B346" s="14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</row>
    <row r="347" spans="1:14" ht="12.75" hidden="1">
      <c r="A347" s="142"/>
      <c r="B347" s="14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</row>
    <row r="348" spans="1:14" ht="12.75" hidden="1">
      <c r="A348" s="142"/>
      <c r="B348" s="14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</row>
    <row r="349" spans="1:14" ht="12.75" hidden="1">
      <c r="A349" s="142"/>
      <c r="B349" s="14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</row>
    <row r="350" spans="1:14" ht="12.75" hidden="1">
      <c r="A350" s="142"/>
      <c r="B350" s="14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</row>
    <row r="351" spans="1:14" ht="12.75" hidden="1">
      <c r="A351" s="142"/>
      <c r="B351" s="14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</row>
    <row r="352" spans="1:14" ht="12.75" hidden="1">
      <c r="A352" s="142"/>
      <c r="B352" s="14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</row>
    <row r="353" spans="1:14" ht="12.75" hidden="1">
      <c r="A353" s="142"/>
      <c r="B353" s="14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</row>
    <row r="354" spans="1:14" ht="12.75" hidden="1">
      <c r="A354" s="142"/>
      <c r="B354" s="14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</row>
    <row r="355" spans="1:14" ht="14.25" customHeight="1" hidden="1">
      <c r="A355" s="142"/>
      <c r="B355" s="14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</row>
    <row r="356" spans="1:14" ht="14.25" customHeight="1" hidden="1">
      <c r="A356" s="142"/>
      <c r="B356" s="14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</row>
    <row r="357" spans="1:14" ht="12.75" hidden="1">
      <c r="A357" s="142"/>
      <c r="B357" s="14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</row>
    <row r="358" spans="1:14" ht="12.75" hidden="1">
      <c r="A358" s="142"/>
      <c r="B358" s="14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</row>
    <row r="359" spans="1:14" ht="12.75" hidden="1">
      <c r="A359" s="142"/>
      <c r="B359" s="14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</row>
    <row r="360" spans="1:14" ht="12.75" hidden="1">
      <c r="A360" s="142"/>
      <c r="B360" s="14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</row>
    <row r="361" spans="1:14" ht="14.25" customHeight="1" hidden="1">
      <c r="A361" s="142"/>
      <c r="B361" s="14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</row>
    <row r="362" spans="1:14" ht="12.75" hidden="1">
      <c r="A362" s="142"/>
      <c r="B362" s="14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</row>
    <row r="363" spans="1:14" ht="12.75" customHeight="1" hidden="1">
      <c r="A363" s="142"/>
      <c r="B363" s="14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</row>
    <row r="364" spans="1:14" ht="12.75" hidden="1">
      <c r="A364" s="142"/>
      <c r="B364" s="14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</row>
    <row r="365" spans="1:14" ht="12.75" hidden="1">
      <c r="A365" s="142"/>
      <c r="B365" s="14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</row>
    <row r="366" spans="1:14" ht="12.75" hidden="1">
      <c r="A366" s="142"/>
      <c r="B366" s="14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</row>
    <row r="367" spans="1:14" ht="12.75" hidden="1">
      <c r="A367" s="142"/>
      <c r="B367" s="14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</row>
    <row r="368" spans="1:14" ht="12.75" hidden="1">
      <c r="A368" s="142"/>
      <c r="B368" s="14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</row>
    <row r="369" spans="1:14" ht="12.75" hidden="1">
      <c r="A369" s="142"/>
      <c r="B369" s="14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</row>
    <row r="370" spans="1:14" ht="12.75" hidden="1">
      <c r="A370" s="142"/>
      <c r="B370" s="14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</row>
    <row r="371" spans="1:14" ht="12.75" hidden="1">
      <c r="A371" s="142"/>
      <c r="B371" s="14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</row>
    <row r="372" spans="1:14" ht="14.25" customHeight="1" hidden="1">
      <c r="A372" s="142"/>
      <c r="B372" s="14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</row>
    <row r="373" spans="1:14" ht="12.75" hidden="1">
      <c r="A373" s="142"/>
      <c r="B373" s="14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</row>
    <row r="374" spans="1:14" ht="12.75" hidden="1">
      <c r="A374" s="142"/>
      <c r="B374" s="14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</row>
    <row r="375" spans="1:14" ht="12.75" hidden="1">
      <c r="A375" s="142"/>
      <c r="B375" s="14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</row>
    <row r="376" spans="1:14" ht="12.75" hidden="1">
      <c r="A376" s="142"/>
      <c r="B376" s="14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</row>
    <row r="377" spans="1:14" ht="12.75" hidden="1">
      <c r="A377" s="142"/>
      <c r="B377" s="14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</row>
    <row r="378" spans="1:14" ht="12.75" hidden="1">
      <c r="A378" s="142"/>
      <c r="B378" s="14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</row>
    <row r="379" spans="1:14" ht="12.75" hidden="1">
      <c r="A379" s="142"/>
      <c r="B379" s="14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</row>
    <row r="380" spans="1:14" ht="12.75" hidden="1">
      <c r="A380" s="142"/>
      <c r="B380" s="14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</row>
    <row r="381" spans="1:14" ht="12.75" hidden="1">
      <c r="A381" s="142"/>
      <c r="B381" s="14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</row>
    <row r="382" spans="1:14" ht="12.75" customHeight="1" hidden="1">
      <c r="A382" s="142"/>
      <c r="B382" s="14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</row>
    <row r="383" spans="1:14" ht="12.75" customHeight="1" hidden="1">
      <c r="A383" s="142"/>
      <c r="B383" s="14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</row>
    <row r="384" spans="1:14" ht="12.75" hidden="1">
      <c r="A384" s="142"/>
      <c r="B384" s="14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</row>
    <row r="385" spans="1:14" ht="12.75" hidden="1">
      <c r="A385" s="142"/>
      <c r="B385" s="14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</row>
    <row r="386" spans="1:14" ht="12.75" hidden="1">
      <c r="A386" s="142"/>
      <c r="B386" s="14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</row>
    <row r="387" spans="1:14" ht="12.75" hidden="1">
      <c r="A387" s="142"/>
      <c r="B387" s="14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</row>
    <row r="388" spans="1:14" ht="12.75" hidden="1">
      <c r="A388" s="142"/>
      <c r="B388" s="14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</row>
    <row r="389" spans="1:14" ht="12.75" hidden="1">
      <c r="A389" s="142"/>
      <c r="B389" s="14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</row>
    <row r="390" spans="1:14" ht="12.75" customHeight="1" hidden="1">
      <c r="A390" s="142"/>
      <c r="B390" s="14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</row>
    <row r="391" spans="1:14" ht="12.75" customHeight="1" hidden="1">
      <c r="A391" s="142"/>
      <c r="B391" s="14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</row>
    <row r="392" spans="1:14" ht="12.75" hidden="1">
      <c r="A392" s="142"/>
      <c r="B392" s="14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</row>
    <row r="393" spans="1:14" ht="12.75" customHeight="1" hidden="1">
      <c r="A393" s="142"/>
      <c r="B393" s="14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</row>
    <row r="394" spans="1:14" ht="12.75" customHeight="1" hidden="1">
      <c r="A394" s="142"/>
      <c r="B394" s="14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</row>
    <row r="395" spans="1:14" ht="12.75" hidden="1">
      <c r="A395" s="142"/>
      <c r="B395" s="14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</row>
    <row r="396" spans="1:14" ht="12.75" hidden="1">
      <c r="A396" s="142"/>
      <c r="B396" s="14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</row>
    <row r="397" spans="1:14" ht="12.75" hidden="1">
      <c r="A397" s="142"/>
      <c r="B397" s="14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</row>
    <row r="398" spans="1:14" ht="12.75" hidden="1">
      <c r="A398" s="142"/>
      <c r="B398" s="14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</row>
    <row r="399" spans="1:14" ht="12.75" hidden="1">
      <c r="A399" s="142"/>
      <c r="B399" s="14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</row>
    <row r="400" spans="1:14" ht="12.75" hidden="1">
      <c r="A400" s="142"/>
      <c r="B400" s="14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</row>
    <row r="401" spans="1:14" ht="12.75" hidden="1">
      <c r="A401" s="142"/>
      <c r="B401" s="14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</row>
    <row r="402" spans="1:14" ht="12.75" hidden="1">
      <c r="A402" s="142"/>
      <c r="B402" s="14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</row>
    <row r="403" spans="1:14" ht="12.75" customHeight="1" hidden="1">
      <c r="A403" s="142"/>
      <c r="B403" s="14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</row>
    <row r="404" spans="1:14" ht="12.75" customHeight="1" hidden="1">
      <c r="A404" s="142"/>
      <c r="B404" s="14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</row>
    <row r="405" spans="1:14" ht="12.75" hidden="1">
      <c r="A405" s="142"/>
      <c r="B405" s="14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</row>
    <row r="406" spans="1:14" ht="12.75" hidden="1">
      <c r="A406" s="142"/>
      <c r="B406" s="14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</row>
    <row r="407" spans="1:14" ht="12.75" hidden="1">
      <c r="A407" s="142"/>
      <c r="B407" s="14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</row>
    <row r="408" spans="1:14" ht="12.75" hidden="1">
      <c r="A408" s="142"/>
      <c r="B408" s="14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</row>
    <row r="409" spans="1:14" ht="12.75" hidden="1">
      <c r="A409" s="142"/>
      <c r="B409" s="14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</row>
    <row r="410" spans="1:14" ht="12.75" hidden="1">
      <c r="A410" s="142"/>
      <c r="B410" s="14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</row>
    <row r="411" spans="1:14" ht="13.5" customHeight="1" hidden="1">
      <c r="A411" s="142"/>
      <c r="B411" s="14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</row>
    <row r="412" spans="1:14" ht="12.75" hidden="1">
      <c r="A412" s="142"/>
      <c r="B412" s="14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</row>
    <row r="413" spans="1:14" ht="12.75" hidden="1">
      <c r="A413" s="142"/>
      <c r="B413" s="14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</row>
    <row r="414" spans="1:14" ht="12.75" hidden="1">
      <c r="A414" s="142"/>
      <c r="B414" s="14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</row>
    <row r="415" spans="1:14" ht="12.75" hidden="1">
      <c r="A415" s="142"/>
      <c r="B415" s="14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</row>
    <row r="416" spans="1:14" ht="12.75" hidden="1">
      <c r="A416" s="142"/>
      <c r="B416" s="14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</row>
    <row r="417" spans="1:14" ht="12.75" customHeight="1" hidden="1">
      <c r="A417" s="142"/>
      <c r="B417" s="14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</row>
    <row r="418" spans="1:14" ht="12.75" hidden="1">
      <c r="A418" s="142"/>
      <c r="B418" s="14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</row>
    <row r="419" spans="1:14" ht="12.75" hidden="1">
      <c r="A419" s="142"/>
      <c r="B419" s="14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</row>
    <row r="420" spans="1:14" ht="12.75" hidden="1">
      <c r="A420" s="142"/>
      <c r="B420" s="14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</row>
    <row r="421" spans="1:14" ht="12.75" hidden="1">
      <c r="A421" s="142"/>
      <c r="B421" s="14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</row>
    <row r="422" spans="1:14" ht="12.75" hidden="1">
      <c r="A422" s="142"/>
      <c r="B422" s="14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</row>
    <row r="423" spans="1:14" ht="12.75" customHeight="1" hidden="1">
      <c r="A423" s="142"/>
      <c r="B423" s="14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</row>
    <row r="424" spans="1:14" ht="12.75" hidden="1">
      <c r="A424" s="142"/>
      <c r="B424" s="14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</row>
    <row r="425" spans="1:14" ht="12.75" hidden="1">
      <c r="A425" s="142"/>
      <c r="B425" s="14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</row>
    <row r="426" spans="1:14" ht="12.75" hidden="1">
      <c r="A426" s="142"/>
      <c r="B426" s="14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</row>
    <row r="427" spans="1:14" ht="12.75" hidden="1">
      <c r="A427" s="142"/>
      <c r="B427" s="14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</row>
    <row r="428" spans="1:14" ht="12.75" hidden="1">
      <c r="A428" s="142"/>
      <c r="B428" s="14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</row>
    <row r="429" spans="1:14" ht="12.75" hidden="1">
      <c r="A429" s="142"/>
      <c r="B429" s="14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</row>
    <row r="430" spans="1:14" ht="12.75" hidden="1">
      <c r="A430" s="142"/>
      <c r="B430" s="14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</row>
    <row r="431" spans="1:14" ht="12.75" hidden="1">
      <c r="A431" s="142"/>
      <c r="B431" s="14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</row>
    <row r="432" spans="1:14" ht="14.25" customHeight="1" hidden="1">
      <c r="A432" s="142"/>
      <c r="B432" s="14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</row>
    <row r="433" spans="1:14" ht="12.75" customHeight="1" hidden="1">
      <c r="A433" s="142"/>
      <c r="B433" s="14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</row>
    <row r="434" spans="1:14" ht="12.75" hidden="1">
      <c r="A434" s="142"/>
      <c r="B434" s="14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</row>
    <row r="435" spans="1:14" ht="12.75" hidden="1">
      <c r="A435" s="142"/>
      <c r="B435" s="14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</row>
    <row r="436" spans="1:14" ht="12.75" hidden="1">
      <c r="A436" s="142"/>
      <c r="B436" s="14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</row>
    <row r="437" spans="1:14" ht="12.75" hidden="1">
      <c r="A437" s="142"/>
      <c r="B437" s="14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</row>
    <row r="438" spans="1:14" ht="12.75" hidden="1">
      <c r="A438" s="142"/>
      <c r="B438" s="14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</row>
    <row r="439" spans="1:14" ht="12.75" hidden="1">
      <c r="A439" s="142"/>
      <c r="B439" s="14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</row>
    <row r="440" spans="1:14" ht="12.75" customHeight="1" hidden="1">
      <c r="A440" s="142"/>
      <c r="B440" s="14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</row>
    <row r="441" spans="1:14" ht="12.75" hidden="1">
      <c r="A441" s="142"/>
      <c r="B441" s="14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</row>
    <row r="442" spans="1:14" ht="12.75" hidden="1">
      <c r="A442" s="142"/>
      <c r="B442" s="14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</row>
    <row r="443" spans="1:14" ht="12.75" hidden="1">
      <c r="A443" s="142"/>
      <c r="B443" s="14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</row>
    <row r="444" spans="1:14" ht="12.75" hidden="1">
      <c r="A444" s="142"/>
      <c r="B444" s="14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</row>
    <row r="445" spans="1:14" ht="19.5" customHeight="1" hidden="1">
      <c r="A445" s="142"/>
      <c r="B445" s="14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</row>
    <row r="446" spans="1:14" ht="12.75" hidden="1">
      <c r="A446" s="142"/>
      <c r="B446" s="14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</row>
    <row r="447" spans="1:14" ht="12.75" hidden="1">
      <c r="A447" s="142"/>
      <c r="B447" s="14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</row>
    <row r="448" spans="1:14" ht="12.75" hidden="1">
      <c r="A448" s="142"/>
      <c r="B448" s="14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</row>
    <row r="449" spans="1:14" ht="15" customHeight="1" hidden="1">
      <c r="A449" s="142"/>
      <c r="B449" s="14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</row>
    <row r="450" spans="1:14" ht="12.75" hidden="1">
      <c r="A450" s="142"/>
      <c r="B450" s="14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</row>
    <row r="451" spans="1:14" ht="12.75" hidden="1">
      <c r="A451" s="142"/>
      <c r="B451" s="14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</row>
    <row r="452" spans="1:14" ht="12.75" hidden="1">
      <c r="A452" s="142"/>
      <c r="B452" s="14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</row>
    <row r="453" spans="1:14" ht="12.75" hidden="1">
      <c r="A453" s="142"/>
      <c r="B453" s="14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</row>
    <row r="454" spans="1:14" ht="12.75" hidden="1">
      <c r="A454" s="142"/>
      <c r="B454" s="14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</row>
    <row r="455" spans="1:14" ht="12.75" hidden="1">
      <c r="A455" s="142"/>
      <c r="B455" s="14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</row>
    <row r="456" spans="1:14" ht="12.75" hidden="1">
      <c r="A456" s="142"/>
      <c r="B456" s="14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</row>
    <row r="457" spans="1:14" ht="12.75" hidden="1">
      <c r="A457" s="142"/>
      <c r="B457" s="14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</row>
    <row r="458" spans="1:14" ht="12.75" hidden="1">
      <c r="A458" s="142"/>
      <c r="B458" s="14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</row>
    <row r="459" spans="1:14" ht="12.75" hidden="1">
      <c r="A459" s="142"/>
      <c r="B459" s="14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</row>
    <row r="460" spans="1:14" ht="12.75" hidden="1">
      <c r="A460" s="142"/>
      <c r="B460" s="14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</row>
    <row r="461" spans="1:14" ht="12.75" hidden="1">
      <c r="A461" s="142"/>
      <c r="B461" s="14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</row>
    <row r="462" spans="1:14" ht="12.75" hidden="1">
      <c r="A462" s="142"/>
      <c r="B462" s="14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</row>
    <row r="463" spans="1:14" ht="12.75" hidden="1">
      <c r="A463" s="142"/>
      <c r="B463" s="14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</row>
    <row r="464" spans="1:14" ht="12.75" hidden="1">
      <c r="A464" s="142"/>
      <c r="B464" s="14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</row>
    <row r="465" spans="1:14" ht="12.75" hidden="1">
      <c r="A465" s="142"/>
      <c r="B465" s="14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</row>
    <row r="466" spans="1:14" ht="12.75" hidden="1">
      <c r="A466" s="142"/>
      <c r="B466" s="14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</row>
    <row r="467" spans="1:14" ht="12.75">
      <c r="A467" s="142"/>
      <c r="B467" s="14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</row>
  </sheetData>
  <sheetProtection/>
  <mergeCells count="3">
    <mergeCell ref="A4:N4"/>
    <mergeCell ref="K172:M172"/>
    <mergeCell ref="K173:M173"/>
  </mergeCells>
  <printOptions horizontalCentered="1"/>
  <pageMargins left="0.2362204724409449" right="0.2362204724409449" top="0.5511811023622047" bottom="0.5511811023622047" header="0.31496062992125984" footer="0.31496062992125984"/>
  <pageSetup firstPageNumber="3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50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2020-05-28T12:40:54Z</cp:lastPrinted>
  <dcterms:created xsi:type="dcterms:W3CDTF">2013-09-11T11:00:21Z</dcterms:created>
  <dcterms:modified xsi:type="dcterms:W3CDTF">2020-06-18T11:39:22Z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