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280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DIO-prihodi'!$B$32</definedName>
    <definedName name="_GoBack" localSheetId="2">'OPĆI DIO-RASHODI'!#REF!</definedName>
    <definedName name="_xlnm.Print_Area" localSheetId="2">'OPĆI DIO-RASHODI'!$A$1:$G$89</definedName>
    <definedName name="_xlnm.Print_Area" localSheetId="3">'POSEBNI DIO'!$A$1:$I$320</definedName>
  </definedNames>
  <calcPr fullCalcOnLoad="1"/>
</workbook>
</file>

<file path=xl/sharedStrings.xml><?xml version="1.0" encoding="utf-8"?>
<sst xmlns="http://schemas.openxmlformats.org/spreadsheetml/2006/main" count="760" uniqueCount="337">
  <si>
    <t>BROJČANA OZNAKA I NAZIV</t>
  </si>
  <si>
    <t>1</t>
  </si>
  <si>
    <t xml:space="preserve">Program: </t>
  </si>
  <si>
    <t xml:space="preserve">AKTIVNOST: </t>
  </si>
  <si>
    <t>11001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</si>
  <si>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</si>
  <si>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</si>
  <si>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</si>
  <si>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</si>
  <si>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</si>
  <si>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</si>
  <si>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</si>
  <si>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</si>
  <si>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</si>
  <si>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</si>
  <si>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</si>
  <si>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</si>
  <si>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</si>
  <si>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</si>
  <si>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</si>
  <si>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</si>
  <si>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</si>
  <si>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</si>
  <si>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</si>
  <si>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</si>
  <si>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</si>
  <si>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</si>
  <si>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</si>
  <si>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</si>
  <si>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4223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</si>
  <si>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</si>
  <si>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</si>
  <si>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</si>
  <si>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</si>
  <si>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</si>
  <si>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</si>
  <si>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</si>
  <si>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</si>
  <si>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</si>
  <si>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</si>
  <si>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</si>
  <si>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</si>
  <si>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</si>
  <si>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</si>
  <si>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</si>
  <si>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4227</t>
  </si>
  <si>
    <t>UREĐAJI, STROJEVI I OPREMA ZA OSTALE NAMJENE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</si>
  <si>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</si>
  <si>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</si>
  <si>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</si>
  <si>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</si>
  <si>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</si>
  <si>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</si>
  <si>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</si>
  <si>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</si>
  <si>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</si>
  <si>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</si>
  <si>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</si>
  <si>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</si>
  <si>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</si>
  <si>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</si>
  <si>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</si>
  <si>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</si>
  <si>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4225</t>
  </si>
  <si>
    <t>INSTRUMENTI, UREĐAJI I STROJEVI</t>
  </si>
  <si>
    <t>3222</t>
  </si>
  <si>
    <t>MATERIJAL I SIROVINE</t>
  </si>
  <si>
    <t>ZDRAVSTVENE I VETERINARSKE USLUGE</t>
  </si>
  <si>
    <t>4222</t>
  </si>
  <si>
    <t>KOMUNIKACIJSKA OPREMA</t>
  </si>
  <si>
    <t>OPREMA ZA ODRŽAVANJE I ZAŠTITU</t>
  </si>
  <si>
    <t>424</t>
  </si>
  <si>
    <t>KNJIGE,UMJ.DJELA I OST.IZLOŽB.VRIJEDN.</t>
  </si>
  <si>
    <t>4241</t>
  </si>
  <si>
    <t>KNJIGE</t>
  </si>
  <si>
    <t>4123</t>
  </si>
  <si>
    <t>LICENCE</t>
  </si>
  <si>
    <t>3722</t>
  </si>
  <si>
    <t>MATERIJAL I SIROVINE-SREDSTVA G. POREČ</t>
  </si>
  <si>
    <t>MATERIJAL I SIROVINE-SREDSTVA O.TAR VABRIGA</t>
  </si>
  <si>
    <t>UREDSKA OPREMA I NAMJEŠTAJ - ŠETNJA DINOSAURIMA</t>
  </si>
  <si>
    <t>INDEKS 1</t>
  </si>
  <si>
    <t>INDEKS 2</t>
  </si>
  <si>
    <t xml:space="preserve">Račun prihoda/
primitka </t>
  </si>
  <si>
    <t>Naziv računa</t>
  </si>
  <si>
    <t>Indeks</t>
  </si>
  <si>
    <t>6=5/2*100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</si>
  <si>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</si>
  <si>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</si>
  <si>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</si>
  <si>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</si>
  <si>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</si>
  <si>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</si>
  <si>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Pomoći iz inozemstva i od subjekata unutar općeg proračuna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</si>
  <si>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</si>
  <si>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</si>
  <si>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</si>
  <si>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</si>
  <si>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</si>
  <si>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</si>
  <si>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</si>
  <si>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</si>
  <si>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</si>
  <si>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</si>
  <si>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</si>
  <si>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</si>
  <si>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</si>
  <si>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</si>
  <si>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</si>
  <si>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</si>
  <si>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</si>
  <si>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</si>
  <si>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</si>
  <si>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</si>
  <si>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</si>
  <si>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</si>
  <si>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</si>
  <si>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</si>
  <si>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</si>
  <si>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</si>
  <si>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</si>
  <si>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</si>
  <si>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</si>
  <si>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</si>
  <si>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</si>
  <si>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</si>
  <si>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</si>
  <si>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</si>
  <si>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</si>
  <si>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</si>
  <si>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</si>
  <si>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</si>
  <si>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</si>
  <si>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</si>
  <si>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</si>
  <si>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</si>
  <si>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</si>
  <si>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</si>
  <si>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</si>
  <si>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</si>
  <si>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</si>
  <si>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</si>
  <si>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</si>
  <si>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</si>
  <si>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</si>
  <si>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</si>
  <si>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Tekući prijenosi između između prorač.korisnika istog proračuna</t>
  </si>
  <si>
    <t>Ostale naknade građanima i kućanstvima iz proračuna</t>
  </si>
  <si>
    <t>Rashodi za nabavu nefinancijske imovine</t>
  </si>
  <si>
    <t>Licence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</si>
  <si>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</si>
  <si>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</si>
  <si>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</si>
  <si>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</si>
  <si>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</si>
  <si>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</si>
  <si>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</si>
  <si>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</si>
  <si>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</si>
  <si>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OSTALE NAKNADE GRAĐANIMA I KUĆANSTVIMA IZ PRORAČUNA - ZAKLADA - REFUNDACIJA RODITELJIMA</t>
  </si>
  <si>
    <t>Prihodi od pruženih usluga - najam</t>
  </si>
  <si>
    <t>Prihodi od prodaje robe i pruženih usluga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</si>
  <si>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</si>
  <si>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</si>
  <si>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</si>
  <si>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</si>
  <si>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</si>
  <si>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</si>
  <si>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</si>
  <si>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</si>
  <si>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</si>
  <si>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</si>
  <si>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</si>
  <si>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</si>
  <si>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48xxx</t>
  </si>
  <si>
    <t>NAZIV</t>
  </si>
  <si>
    <t>47xxx</t>
  </si>
  <si>
    <t>55xxx</t>
  </si>
  <si>
    <t>32xxx</t>
  </si>
  <si>
    <t>62xxx</t>
  </si>
  <si>
    <t>MATERIJALNI RASHODI</t>
  </si>
  <si>
    <t>RASHODI POSLOVANJA</t>
  </si>
  <si>
    <t>A200003</t>
  </si>
  <si>
    <t>K300001</t>
  </si>
  <si>
    <t>K300002</t>
  </si>
  <si>
    <t>FINANCIJSKI RASHODI</t>
  </si>
  <si>
    <t>NAKNADA GRAĐANIMA I KUĆANSTVIMA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</si>
  <si>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</si>
  <si>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</si>
  <si>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</si>
  <si>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</si>
  <si>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</si>
  <si>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</si>
  <si>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</si>
  <si>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</si>
  <si>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</si>
  <si>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</si>
  <si>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</si>
  <si>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</si>
  <si>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</si>
  <si>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</si>
  <si>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</si>
  <si>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</si>
  <si>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</si>
  <si>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</si>
  <si>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</si>
  <si>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</si>
  <si>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</si>
  <si>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</si>
  <si>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</si>
  <si>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</si>
  <si>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</si>
  <si>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</si>
  <si>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</si>
  <si>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</si>
  <si>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</si>
  <si>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</si>
  <si>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</si>
  <si>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</si>
  <si>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</si>
  <si>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</si>
  <si>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</si>
  <si>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</si>
  <si>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</si>
  <si>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</si>
  <si>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</si>
  <si>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</si>
  <si>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</si>
  <si>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</si>
  <si>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</si>
  <si>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</si>
  <si>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</si>
  <si>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</si>
  <si>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</si>
  <si>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</si>
  <si>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</si>
  <si>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Pomoći od međunarodnih organizacija te institucija i tijela EU</t>
  </si>
  <si>
    <t>Tekuće pomoći od međunarodnih organizacija</t>
  </si>
  <si>
    <t>Ostale naknade troškova zaposlenima</t>
  </si>
  <si>
    <t>Redovna djelatnost - minimalni standardi</t>
  </si>
  <si>
    <t>NAZIV USTANOVE: INDUSTRIJSKO-OBRTNIČKA ŠKOLA PULA</t>
  </si>
  <si>
    <t>A220101</t>
  </si>
  <si>
    <t>Materijalni rashodi po kriterijima</t>
  </si>
  <si>
    <t>Materijalni rashodi po stvarnom trošku</t>
  </si>
  <si>
    <t>OSTALE NAKNADE TROŠKOVA ZAPOSLENIMA</t>
  </si>
  <si>
    <t>NAKNADE TROŠKOVA OSOBAMA IZVAN RADNOG ODNOSA</t>
  </si>
  <si>
    <t>A220102</t>
  </si>
  <si>
    <t>NAKNADE ZA PRIJEVOZ, ZA RAD NA TERENU I ODVOJRNI ŽIVOT</t>
  </si>
  <si>
    <t>RASHODI ZA MATERIJAL I ENERGIJU</t>
  </si>
  <si>
    <t>PREMIJE OSIGURANJA</t>
  </si>
  <si>
    <t>A220103</t>
  </si>
  <si>
    <t>Materijalni rashodi - drugi izvori</t>
  </si>
  <si>
    <t>A220104</t>
  </si>
  <si>
    <t>Plaće i drugi rashodi za zaposlene</t>
  </si>
  <si>
    <t>RASHODI ZA ZAPOSLENE</t>
  </si>
  <si>
    <t>PLAĆE (BRUTO)</t>
  </si>
  <si>
    <t>PLAĆE ZA REDOVAN RAD</t>
  </si>
  <si>
    <t>OSTALI RASHODI ZA ZAPOSLENE</t>
  </si>
  <si>
    <t>DOPRINOSI NA PLAĆE</t>
  </si>
  <si>
    <t>DOPRINOSI ZA ZDRAVSTVENO OSIGURANJE</t>
  </si>
  <si>
    <t>Programi obrazovanja iznad standarda</t>
  </si>
  <si>
    <t>A230101</t>
  </si>
  <si>
    <t>A230104</t>
  </si>
  <si>
    <t>A230168</t>
  </si>
  <si>
    <t>A230184</t>
  </si>
  <si>
    <t>Materijalni troškovi iznad standarda - stručno osposobljavanje</t>
  </si>
  <si>
    <t>Pomoćnici u nastavi</t>
  </si>
  <si>
    <t>Naknada za ŽSV</t>
  </si>
  <si>
    <t>EU projekti kod proračunskih korisnika</t>
  </si>
  <si>
    <t>Zavičajna nastava</t>
  </si>
  <si>
    <t>TROŠKOVI SUDSKIH POSTUPAKA</t>
  </si>
  <si>
    <t>A230176</t>
  </si>
  <si>
    <t>Državno natjecanje</t>
  </si>
  <si>
    <t>K240601</t>
  </si>
  <si>
    <t>MOZAIK 4</t>
  </si>
  <si>
    <t>T910801</t>
  </si>
  <si>
    <t>Opremanje u SŠ</t>
  </si>
  <si>
    <t>Školski namještaj i oprema</t>
  </si>
  <si>
    <t>Provedba projekta MOZAIK 4</t>
  </si>
  <si>
    <t>Prihodi od prodaje proizvoda i robe</t>
  </si>
  <si>
    <t xml:space="preserve">Troškovi sudskih postupaka </t>
  </si>
  <si>
    <t>Zatezne kamate</t>
  </si>
  <si>
    <t>REPREZENTACIJA</t>
  </si>
  <si>
    <t>DOPRINOSI ZA OBAVEZNO OSIG.U SLUČAJU NEZAPOSLENOSTI</t>
  </si>
  <si>
    <t>ZATEZNE KAMATE</t>
  </si>
  <si>
    <t>Školski odbor</t>
  </si>
  <si>
    <t>Predsjednik</t>
  </si>
  <si>
    <t>A230162</t>
  </si>
  <si>
    <t>OSTVARENJE/ IZVRŠENJE 2022</t>
  </si>
  <si>
    <t xml:space="preserve">Ostvarenje 2022. </t>
  </si>
  <si>
    <t>7=5/3*100</t>
  </si>
  <si>
    <t>Inceks</t>
  </si>
  <si>
    <t>Inddks</t>
  </si>
  <si>
    <t xml:space="preserve">Materijalni troškovi iznad standarda </t>
  </si>
  <si>
    <t>Ostali nespomenuti prihodi</t>
  </si>
  <si>
    <t>IZVOR FINAN
-CIRANJA</t>
  </si>
  <si>
    <t>IZVRŠENJE 2022</t>
  </si>
  <si>
    <t>IZVORNI PLAN 2023</t>
  </si>
  <si>
    <t>OSTVARENJE/ IZVRŠENJE 2023</t>
  </si>
  <si>
    <t>Izvorni plan 2023.</t>
  </si>
  <si>
    <t xml:space="preserve">Ostvarenje 2023. </t>
  </si>
  <si>
    <t>IZVRŠENJE 2023</t>
  </si>
  <si>
    <t>K240604</t>
  </si>
  <si>
    <t>Opremanje kabineta</t>
  </si>
  <si>
    <t>3235</t>
  </si>
  <si>
    <t>ZAKUPNINE I NAJAMNINE</t>
  </si>
  <si>
    <t>DONACIJE I OSTALI RASHODI</t>
  </si>
  <si>
    <t>TEKUĆE DONACIJE</t>
  </si>
  <si>
    <t>TEKUĆE DONACIJE U NARAVI</t>
  </si>
  <si>
    <t>NEMATERIJALNA PROIZVEDENA IMOVINA</t>
  </si>
  <si>
    <t>ULAGANJA U RAČUNALNE PROGRAME</t>
  </si>
  <si>
    <t>A230209</t>
  </si>
  <si>
    <t>Menstrualne i higjenske potrepštine</t>
  </si>
  <si>
    <t>Donacije i ostali rashodi</t>
  </si>
  <si>
    <t>Tekuće donacije</t>
  </si>
  <si>
    <t>Tekuće donacijeu naravi</t>
  </si>
  <si>
    <t>Instrumenti, uređaji i strojevi</t>
  </si>
  <si>
    <t>Ulaganja u računalne programe</t>
  </si>
  <si>
    <t>Nematerijalna proizvedena imovia</t>
  </si>
  <si>
    <t>Knjige, umjetnička djela i ostale izložb.vrijednosti</t>
  </si>
  <si>
    <t>Naknade troškova osobama izvan radnog odnosa</t>
  </si>
  <si>
    <t>5=4/2*100</t>
  </si>
  <si>
    <t>6=4/3*100</t>
  </si>
  <si>
    <t>OSTVARENJE PRIHODA I PRIMITAKA ZA 1-12/ 2023.G.</t>
  </si>
  <si>
    <t>IZVRŠENJE RASHODA I IZDATAKA ZA 1-12/2023.G.</t>
  </si>
  <si>
    <t xml:space="preserve">IZVJEŠTAJ O IZVRŠENJU FINANCIJSKOG PLANA ZA 1-12/2023. GODINU 
PO PROGRAMSKOJ I  EKONOMSKOJ KLASIFIKACIJI I IZVORIMA FINANCIRANJA </t>
  </si>
  <si>
    <t>Negativne tečajne razlike</t>
  </si>
  <si>
    <t>NEGATIVNE TEČAJNE RAZLIKE</t>
  </si>
  <si>
    <t>NAKNADE ZA PRIJEVOZ, ZA RAD NA TERENU I ODVOJENI ŽIVOT</t>
  </si>
  <si>
    <t>Tekuće pomoći temeljem prijenosa EU sredstava</t>
  </si>
  <si>
    <t>Kapitalne  pomoći temeljem prijenosa EU sredstava</t>
  </si>
  <si>
    <t>Tekuće  donacije</t>
  </si>
  <si>
    <t>MATERIJAL I DIJELOVI ZA TEKUĆE I INVESTICIJSKO ODRŽAVANJE</t>
  </si>
  <si>
    <t>Pula, 27. ožujak 2024. godine</t>
  </si>
  <si>
    <t>KLASA: 400-02/24-01/02</t>
  </si>
  <si>
    <t>URBROJ: 2168-22-24-01</t>
  </si>
  <si>
    <t>Mauricio Smoković, dipl.iur., V.R.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</si>
</sst>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2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0" fontId="50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30" fillId="0" borderId="10" xfId="0" applyNumberFormat="1" applyFont="1" applyFill="1" applyBorder="1" applyAlignment="1">
      <alignment horizontal="center" wrapText="1" readingOrder="1"/>
    </xf>
    <xf numFmtId="1" fontId="30" fillId="0" borderId="10" xfId="0" applyNumberFormat="1" applyFont="1" applyFill="1" applyBorder="1" applyAlignment="1" quotePrefix="1">
      <alignment horizontal="center" wrapText="1" readingOrder="1"/>
    </xf>
    <xf numFmtId="192" fontId="30" fillId="0" borderId="10" xfId="0" applyNumberFormat="1" applyFont="1" applyFill="1" applyBorder="1" applyAlignment="1" quotePrefix="1">
      <alignment horizontal="center" wrapText="1" readingOrder="1"/>
    </xf>
    <xf numFmtId="192" fontId="30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33" borderId="16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185" fontId="0" fillId="0" borderId="12" xfId="0" applyNumberFormat="1" applyFont="1" applyBorder="1" applyAlignment="1" applyProtection="1">
      <alignment horizontal="center" wrapText="1" readingOrder="1"/>
      <protection locked="0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 applyProtection="1">
      <alignment horizontal="left" vertical="top" wrapText="1" readingOrder="1"/>
      <protection locked="0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6" fillId="0" borderId="10" xfId="0" applyFont="1" applyFill="1" applyBorder="1" applyAlignment="1" applyProtection="1">
      <alignment horizontal="left" vertical="center" wrapText="1" readingOrder="1"/>
      <protection locked="0"/>
    </xf>
    <xf numFmtId="0" fontId="6" fillId="0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17" borderId="10" xfId="0" applyFont="1" applyFill="1" applyBorder="1" applyAlignment="1" applyProtection="1">
      <alignment horizontal="left" vertical="top" wrapText="1" readingOrder="1"/>
      <protection locked="0"/>
    </xf>
    <xf numFmtId="0" fontId="7" fillId="17" borderId="10" xfId="0" applyFont="1" applyFill="1" applyBorder="1" applyAlignment="1" applyProtection="1">
      <alignment vertical="top" wrapText="1" readingOrder="1"/>
      <protection locked="0"/>
    </xf>
    <xf numFmtId="0" fontId="6" fillId="17" borderId="10" xfId="0" applyFont="1" applyFill="1" applyBorder="1" applyAlignment="1" applyProtection="1">
      <alignment vertical="top" wrapText="1" readingOrder="1"/>
      <protection locked="0"/>
    </xf>
    <xf numFmtId="0" fontId="7" fillId="17" borderId="10" xfId="0" applyFont="1" applyFill="1" applyBorder="1" applyAlignment="1" applyProtection="1">
      <alignment vertical="center" wrapText="1" readingOrder="1"/>
      <protection locked="0"/>
    </xf>
    <xf numFmtId="4" fontId="7" fillId="17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1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11" borderId="10" xfId="0" applyFont="1" applyFill="1" applyBorder="1" applyAlignment="1" applyProtection="1">
      <alignment horizontal="left" vertical="center" wrapText="1" readingOrder="1"/>
      <protection locked="0"/>
    </xf>
    <xf numFmtId="0" fontId="6" fillId="11" borderId="10" xfId="0" applyFont="1" applyFill="1" applyBorder="1" applyAlignment="1" applyProtection="1">
      <alignment vertical="center" wrapText="1" readingOrder="1"/>
      <protection locked="0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11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5" borderId="10" xfId="0" applyFont="1" applyFill="1" applyBorder="1" applyAlignment="1" applyProtection="1">
      <alignment horizontal="left" vertical="top" wrapText="1" readingOrder="1"/>
      <protection locked="0"/>
    </xf>
    <xf numFmtId="0" fontId="6" fillId="5" borderId="10" xfId="0" applyFont="1" applyFill="1" applyBorder="1" applyAlignment="1" applyProtection="1">
      <alignment vertical="top" wrapText="1" readingOrder="1"/>
      <protection locked="0"/>
    </xf>
    <xf numFmtId="0" fontId="6" fillId="5" borderId="10" xfId="0" applyFont="1" applyFill="1" applyBorder="1" applyAlignment="1" applyProtection="1">
      <alignment vertical="center" wrapText="1" readingOrder="1"/>
      <protection locked="0"/>
    </xf>
    <xf numFmtId="4" fontId="6" fillId="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5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28">
      <selection activeCell="D41" sqref="D41:E41"/>
    </sheetView>
  </sheetViews>
  <sheetFormatPr defaultColWidth="9.140625" defaultRowHeight="12.75"/>
  <cols>
    <col min="1" max="1" width="33.421875" style="4" customWidth="1"/>
    <col min="2" max="4" width="17.7109375" style="4" customWidth="1"/>
    <col min="5" max="7" width="11.28125" style="4" customWidth="1"/>
    <col min="8" max="16384" width="9.140625" style="4" customWidth="1"/>
  </cols>
  <sheetData>
    <row r="1" spans="1:6" s="1" customFormat="1" ht="26.25" customHeight="1">
      <c r="A1" s="155" t="s">
        <v>190</v>
      </c>
      <c r="B1" s="155"/>
      <c r="C1" s="155"/>
      <c r="D1" s="155"/>
      <c r="E1" s="155"/>
      <c r="F1" s="155"/>
    </row>
    <row r="2" spans="1:4" s="1" customFormat="1" ht="16.5" customHeight="1">
      <c r="A2" s="157" t="s">
        <v>191</v>
      </c>
      <c r="B2" s="157"/>
      <c r="C2" s="158"/>
      <c r="D2" s="158"/>
    </row>
    <row r="3" spans="1:6" s="119" customFormat="1" ht="25.5">
      <c r="A3" s="116" t="s">
        <v>192</v>
      </c>
      <c r="B3" s="116" t="s">
        <v>288</v>
      </c>
      <c r="C3" s="116" t="s">
        <v>297</v>
      </c>
      <c r="D3" s="116" t="s">
        <v>298</v>
      </c>
      <c r="E3" s="117" t="s">
        <v>85</v>
      </c>
      <c r="F3" s="118" t="s">
        <v>291</v>
      </c>
    </row>
    <row r="4" spans="1:6" s="3" customFormat="1" ht="12">
      <c r="A4" s="18">
        <v>1</v>
      </c>
      <c r="B4" s="21">
        <v>2</v>
      </c>
      <c r="C4" s="22">
        <v>3</v>
      </c>
      <c r="D4" s="22">
        <v>4</v>
      </c>
      <c r="E4" s="23" t="s">
        <v>321</v>
      </c>
      <c r="F4" s="24" t="s">
        <v>322</v>
      </c>
    </row>
    <row r="5" spans="1:6" ht="12.75">
      <c r="A5" s="7" t="s">
        <v>193</v>
      </c>
      <c r="B5" s="8">
        <v>757525.7681332537</v>
      </c>
      <c r="C5" s="8">
        <v>1087748</v>
      </c>
      <c r="D5" s="8">
        <v>1121003.12</v>
      </c>
      <c r="E5" s="19">
        <f>D5/B5*100</f>
        <v>147.98217660139164</v>
      </c>
      <c r="F5" s="20">
        <f>D5/C5*100</f>
        <v>103.05724487657069</v>
      </c>
    </row>
    <row r="6" spans="1:6" ht="25.5">
      <c r="A6" s="7" t="s">
        <v>194</v>
      </c>
      <c r="B6" s="8">
        <v>10737.275200743246</v>
      </c>
      <c r="C6" s="8">
        <v>0</v>
      </c>
      <c r="D6" s="8">
        <v>0</v>
      </c>
      <c r="E6" s="19">
        <v>0</v>
      </c>
      <c r="F6" s="20">
        <v>0</v>
      </c>
    </row>
    <row r="7" spans="1:6" ht="12.75">
      <c r="A7" s="7" t="s">
        <v>195</v>
      </c>
      <c r="B7" s="8">
        <f>SUM(B5:B6)</f>
        <v>768263.0433339969</v>
      </c>
      <c r="C7" s="8">
        <f>SUM(C5:C6)</f>
        <v>1087748</v>
      </c>
      <c r="D7" s="8">
        <f>SUM(D5:D6)</f>
        <v>1121003.12</v>
      </c>
      <c r="E7" s="19">
        <f>D7/B7*100</f>
        <v>145.91397174790978</v>
      </c>
      <c r="F7" s="20">
        <f>D7/C7*100</f>
        <v>103.05724487657069</v>
      </c>
    </row>
    <row r="8" spans="1:6" ht="12.75">
      <c r="A8" s="7" t="s">
        <v>196</v>
      </c>
      <c r="B8" s="8">
        <v>757920.3185347401</v>
      </c>
      <c r="C8" s="8">
        <v>886611</v>
      </c>
      <c r="D8" s="8">
        <v>881191.28</v>
      </c>
      <c r="E8" s="19">
        <f>D8/B8*100</f>
        <v>116.26436954528086</v>
      </c>
      <c r="F8" s="20">
        <f>D8/C8*100</f>
        <v>99.38871500579171</v>
      </c>
    </row>
    <row r="9" spans="1:6" ht="25.5">
      <c r="A9" s="7" t="s">
        <v>197</v>
      </c>
      <c r="B9" s="8">
        <v>3552.8701307319657</v>
      </c>
      <c r="C9" s="8">
        <v>231035</v>
      </c>
      <c r="D9" s="8">
        <v>197207.44</v>
      </c>
      <c r="E9" s="19">
        <f>D9/B9*100</f>
        <v>5550.651522389621</v>
      </c>
      <c r="F9" s="20">
        <f>D9/C9*100</f>
        <v>85.35825307853789</v>
      </c>
    </row>
    <row r="10" spans="1:6" ht="12.75">
      <c r="A10" s="7" t="s">
        <v>142</v>
      </c>
      <c r="B10" s="8">
        <f>SUM(B8:B9)</f>
        <v>761473.1886654721</v>
      </c>
      <c r="C10" s="8">
        <f>SUM(C8:C9)</f>
        <v>1117646</v>
      </c>
      <c r="D10" s="8">
        <f>SUM(D8:D9)</f>
        <v>1078398.72</v>
      </c>
      <c r="E10" s="19">
        <f>D10/B10*100</f>
        <v>141.62005124434637</v>
      </c>
      <c r="F10" s="20">
        <f>D10/C10*100</f>
        <v>96.48839793637698</v>
      </c>
    </row>
    <row r="11" spans="1:6" ht="12.75">
      <c r="A11" s="7" t="s">
        <v>198</v>
      </c>
      <c r="B11" s="8">
        <f>+B7-B10</f>
        <v>6789.854668524815</v>
      </c>
      <c r="C11" s="8">
        <f>+C7-C10</f>
        <v>-29898</v>
      </c>
      <c r="D11" s="8">
        <f>D7-D10</f>
        <v>42604.40000000014</v>
      </c>
      <c r="E11" s="19">
        <f>D11/B11*100</f>
        <v>627.4714567529397</v>
      </c>
      <c r="F11" s="20">
        <f>D11/C11*100</f>
        <v>-142.4991638236676</v>
      </c>
    </row>
    <row r="12" ht="409.5" customHeight="1" hidden="1"/>
    <row r="13" ht="15.75" customHeight="1"/>
    <row r="14" spans="1:4" s="1" customFormat="1" ht="16.5" customHeight="1">
      <c r="A14" s="157" t="s">
        <v>199</v>
      </c>
      <c r="B14" s="157"/>
      <c r="C14" s="158"/>
      <c r="D14" s="158"/>
    </row>
    <row r="15" spans="1:6" s="119" customFormat="1" ht="25.5">
      <c r="A15" s="116" t="s">
        <v>192</v>
      </c>
      <c r="B15" s="116" t="s">
        <v>288</v>
      </c>
      <c r="C15" s="116" t="s">
        <v>297</v>
      </c>
      <c r="D15" s="116" t="s">
        <v>298</v>
      </c>
      <c r="E15" s="117" t="s">
        <v>85</v>
      </c>
      <c r="F15" s="118" t="s">
        <v>291</v>
      </c>
    </row>
    <row r="16" spans="1:6" s="3" customFormat="1" ht="12">
      <c r="A16" s="18">
        <v>1</v>
      </c>
      <c r="B16" s="21">
        <v>2</v>
      </c>
      <c r="C16" s="22">
        <v>3</v>
      </c>
      <c r="D16" s="22">
        <v>4</v>
      </c>
      <c r="E16" s="23" t="s">
        <v>321</v>
      </c>
      <c r="F16" s="24" t="s">
        <v>322</v>
      </c>
    </row>
    <row r="17" spans="1:6" ht="25.5">
      <c r="A17" s="7" t="s">
        <v>200</v>
      </c>
      <c r="B17" s="8">
        <v>0</v>
      </c>
      <c r="C17" s="8">
        <v>0</v>
      </c>
      <c r="D17" s="8">
        <v>0</v>
      </c>
      <c r="E17" s="19">
        <v>0</v>
      </c>
      <c r="F17" s="20">
        <v>0</v>
      </c>
    </row>
    <row r="18" spans="1:6" ht="25.5">
      <c r="A18" s="7" t="s">
        <v>201</v>
      </c>
      <c r="B18" s="8">
        <v>0</v>
      </c>
      <c r="C18" s="8">
        <v>0</v>
      </c>
      <c r="D18" s="8">
        <v>0</v>
      </c>
      <c r="E18" s="19">
        <v>0</v>
      </c>
      <c r="F18" s="20">
        <v>0</v>
      </c>
    </row>
    <row r="19" spans="1:6" ht="12.75">
      <c r="A19" s="7" t="s">
        <v>202</v>
      </c>
      <c r="B19" s="8">
        <f>B17-B18</f>
        <v>0</v>
      </c>
      <c r="C19" s="8">
        <f>C17-C18</f>
        <v>0</v>
      </c>
      <c r="D19" s="8">
        <f>D17-D18</f>
        <v>0</v>
      </c>
      <c r="E19" s="19">
        <v>0</v>
      </c>
      <c r="F19" s="20">
        <v>0</v>
      </c>
    </row>
    <row r="20" spans="1:4" ht="12.75">
      <c r="A20" s="2"/>
      <c r="B20" s="2"/>
      <c r="C20" s="2"/>
      <c r="D20" s="2"/>
    </row>
    <row r="21" spans="1:4" s="1" customFormat="1" ht="18" customHeight="1">
      <c r="A21" s="159" t="s">
        <v>211</v>
      </c>
      <c r="B21" s="159"/>
      <c r="C21" s="159"/>
      <c r="D21" s="11"/>
    </row>
    <row r="22" spans="1:6" ht="38.25">
      <c r="A22" s="12" t="s">
        <v>212</v>
      </c>
      <c r="B22" s="8">
        <v>12591.92381710797</v>
      </c>
      <c r="C22" s="8">
        <v>29898</v>
      </c>
      <c r="D22" s="8">
        <v>19381.78</v>
      </c>
      <c r="E22" s="19">
        <f>D22/B22*100</f>
        <v>153.92230989888148</v>
      </c>
      <c r="F22" s="20">
        <f>D22/C22*100</f>
        <v>64.82634289919058</v>
      </c>
    </row>
    <row r="23" spans="1:6" ht="38.25">
      <c r="A23" s="12" t="s">
        <v>213</v>
      </c>
      <c r="B23" s="17">
        <f>B11+B19+B22</f>
        <v>19381.778485632785</v>
      </c>
      <c r="C23" s="17">
        <f>C11+C19+C22</f>
        <v>0</v>
      </c>
      <c r="D23" s="17">
        <f>D11+D19+D22</f>
        <v>61986.18000000014</v>
      </c>
      <c r="E23" s="19">
        <f>D23/B23*100</f>
        <v>319.81678072499335</v>
      </c>
      <c r="F23" s="20">
        <v>0</v>
      </c>
    </row>
    <row r="24" ht="14.25" customHeight="1"/>
    <row r="25" spans="1:4" s="1" customFormat="1" ht="18" customHeight="1">
      <c r="A25" s="159" t="s">
        <v>214</v>
      </c>
      <c r="B25" s="159"/>
      <c r="C25" s="160"/>
      <c r="D25" s="160"/>
    </row>
    <row r="26" spans="1:6" ht="25.5">
      <c r="A26" s="12" t="s">
        <v>215</v>
      </c>
      <c r="B26" s="13">
        <f>SUM(B22)</f>
        <v>12591.92381710797</v>
      </c>
      <c r="C26" s="13">
        <f>SUM(C22)</f>
        <v>29898</v>
      </c>
      <c r="D26" s="13">
        <f>SUM(D22)</f>
        <v>19381.78</v>
      </c>
      <c r="E26" s="121">
        <f>SUM(E22)</f>
        <v>153.92230989888148</v>
      </c>
      <c r="F26" s="121">
        <f>SUM(F22)</f>
        <v>64.82634289919058</v>
      </c>
    </row>
    <row r="27" spans="1:4" ht="12.75">
      <c r="A27" s="14"/>
      <c r="B27" s="15"/>
      <c r="C27" s="15"/>
      <c r="D27" s="15"/>
    </row>
    <row r="28" spans="1:4" s="1" customFormat="1" ht="16.5" customHeight="1">
      <c r="A28" s="157" t="s">
        <v>203</v>
      </c>
      <c r="B28" s="157"/>
      <c r="C28" s="158"/>
      <c r="D28" s="158"/>
    </row>
    <row r="29" spans="1:6" s="119" customFormat="1" ht="25.5">
      <c r="A29" s="116" t="s">
        <v>192</v>
      </c>
      <c r="B29" s="116" t="s">
        <v>288</v>
      </c>
      <c r="C29" s="116" t="s">
        <v>297</v>
      </c>
      <c r="D29" s="116" t="s">
        <v>298</v>
      </c>
      <c r="E29" s="117" t="s">
        <v>85</v>
      </c>
      <c r="F29" s="118" t="s">
        <v>291</v>
      </c>
    </row>
    <row r="30" spans="1:6" s="3" customFormat="1" ht="12">
      <c r="A30" s="18">
        <v>1</v>
      </c>
      <c r="B30" s="21">
        <v>2</v>
      </c>
      <c r="C30" s="22">
        <v>3</v>
      </c>
      <c r="D30" s="22">
        <v>4</v>
      </c>
      <c r="E30" s="23" t="s">
        <v>321</v>
      </c>
      <c r="F30" s="24" t="s">
        <v>322</v>
      </c>
    </row>
    <row r="31" spans="1:6" ht="12.75">
      <c r="A31" s="7" t="s">
        <v>204</v>
      </c>
      <c r="B31" s="8">
        <f>SUM(B7)</f>
        <v>768263.0433339969</v>
      </c>
      <c r="C31" s="8">
        <f>SUM(C7)</f>
        <v>1087748</v>
      </c>
      <c r="D31" s="8">
        <f>SUM(D7)</f>
        <v>1121003.12</v>
      </c>
      <c r="E31" s="19">
        <f>D31/B31*100</f>
        <v>145.91397174790978</v>
      </c>
      <c r="F31" s="20">
        <f>D31/C31*100</f>
        <v>103.05724487657069</v>
      </c>
    </row>
    <row r="32" spans="1:6" ht="12.75">
      <c r="A32" s="7" t="s">
        <v>205</v>
      </c>
      <c r="B32" s="8">
        <f>SUM(B22)</f>
        <v>12591.92381710797</v>
      </c>
      <c r="C32" s="8">
        <f>SUM(C22)</f>
        <v>29898</v>
      </c>
      <c r="D32" s="8">
        <f>SUM(D22)</f>
        <v>19381.78</v>
      </c>
      <c r="E32" s="19">
        <f>D32/B32*100</f>
        <v>153.92230989888148</v>
      </c>
      <c r="F32" s="20">
        <f>D32/C32*100</f>
        <v>64.82634289919058</v>
      </c>
    </row>
    <row r="33" spans="1:6" ht="25.5">
      <c r="A33" s="7" t="s">
        <v>206</v>
      </c>
      <c r="B33" s="8">
        <f>SUM(B17)</f>
        <v>0</v>
      </c>
      <c r="C33" s="8">
        <f>SUM(C17)</f>
        <v>0</v>
      </c>
      <c r="D33" s="8">
        <f>SUM(D17)</f>
        <v>0</v>
      </c>
      <c r="E33" s="19">
        <v>0</v>
      </c>
      <c r="F33" s="20">
        <v>0</v>
      </c>
    </row>
    <row r="34" spans="1:6" ht="25.5">
      <c r="A34" s="7" t="s">
        <v>207</v>
      </c>
      <c r="B34" s="8">
        <f>SUM(B31:B33)</f>
        <v>780854.9671511048</v>
      </c>
      <c r="C34" s="8">
        <f>SUM(C31:C33)</f>
        <v>1117646</v>
      </c>
      <c r="D34" s="8">
        <f>SUM(D31:D33)</f>
        <v>1140384.9000000001</v>
      </c>
      <c r="E34" s="19">
        <f>D34/B34*100</f>
        <v>146.04311273841483</v>
      </c>
      <c r="F34" s="20">
        <f>D34/C34*100</f>
        <v>102.03453508534903</v>
      </c>
    </row>
    <row r="35" spans="1:6" ht="12.75">
      <c r="A35" s="7" t="s">
        <v>208</v>
      </c>
      <c r="B35" s="8">
        <f>SUM(B10)</f>
        <v>761473.1886654721</v>
      </c>
      <c r="C35" s="8">
        <f>SUM(C10)</f>
        <v>1117646</v>
      </c>
      <c r="D35" s="8">
        <f>SUM(D10)</f>
        <v>1078398.72</v>
      </c>
      <c r="E35" s="19">
        <f>D35/B35*100</f>
        <v>141.62005124434637</v>
      </c>
      <c r="F35" s="20">
        <f>D35/C35*100</f>
        <v>96.48839793637698</v>
      </c>
    </row>
    <row r="36" spans="1:6" ht="25.5">
      <c r="A36" s="7" t="s">
        <v>209</v>
      </c>
      <c r="B36" s="8">
        <f>SUM(B18)</f>
        <v>0</v>
      </c>
      <c r="C36" s="8">
        <f>SUM(C18)</f>
        <v>0</v>
      </c>
      <c r="D36" s="8">
        <f>SUM(D18)</f>
        <v>0</v>
      </c>
      <c r="E36" s="19">
        <v>0</v>
      </c>
      <c r="F36" s="20">
        <v>0</v>
      </c>
    </row>
    <row r="37" spans="1:6" ht="25.5">
      <c r="A37" s="7" t="s">
        <v>210</v>
      </c>
      <c r="B37" s="8">
        <f>SUM(B35:B36)</f>
        <v>761473.1886654721</v>
      </c>
      <c r="C37" s="8">
        <f>SUM(C35:C36)</f>
        <v>1117646</v>
      </c>
      <c r="D37" s="8">
        <f>SUM(D35:D36)</f>
        <v>1078398.72</v>
      </c>
      <c r="E37" s="19">
        <f>D37/B37*100</f>
        <v>141.62005124434637</v>
      </c>
      <c r="F37" s="20">
        <f>D37/C37*100</f>
        <v>96.48839793637698</v>
      </c>
    </row>
    <row r="38" ht="409.5" customHeight="1" hidden="1"/>
    <row r="40" ht="12.75">
      <c r="A40" s="4" t="s">
        <v>334</v>
      </c>
    </row>
    <row r="41" spans="1:5" ht="12.75">
      <c r="A41" s="4" t="s">
        <v>335</v>
      </c>
      <c r="D41" s="156" t="s">
        <v>285</v>
      </c>
      <c r="E41" s="156"/>
    </row>
    <row r="42" spans="1:5" ht="12.75">
      <c r="A42" s="4" t="s">
        <v>333</v>
      </c>
      <c r="D42" s="156" t="s">
        <v>286</v>
      </c>
      <c r="E42" s="156"/>
    </row>
    <row r="43" spans="4:5" ht="12.75">
      <c r="D43" s="156" t="s">
        <v>336</v>
      </c>
      <c r="E43" s="156"/>
    </row>
  </sheetData>
  <sheetProtection/>
  <mergeCells count="9">
    <mergeCell ref="A1:F1"/>
    <mergeCell ref="D41:E41"/>
    <mergeCell ref="D42:E42"/>
    <mergeCell ref="D43:E43"/>
    <mergeCell ref="A2:D2"/>
    <mergeCell ref="A14:D14"/>
    <mergeCell ref="A21:C21"/>
    <mergeCell ref="A25:D25"/>
    <mergeCell ref="A28:D28"/>
  </mergeCells>
  <printOptions/>
  <pageMargins left="0.5905511811023623" right="0.5905511811023623" top="0.5905511811023623" bottom="0.5905511811023623" header="0.5905511811023623" footer="0.5905511811023623"/>
  <pageSetup fitToHeight="1" fitToWidth="1" horizontalDpi="300" verticalDpi="300" orientation="portrait" paperSize="9" scale="84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89" zoomScaleNormal="89" workbookViewId="0" topLeftCell="A1">
      <selection activeCell="H55" sqref="H55"/>
    </sheetView>
  </sheetViews>
  <sheetFormatPr defaultColWidth="9.140625" defaultRowHeight="30" customHeight="1"/>
  <cols>
    <col min="1" max="1" width="9.28125" style="77" customWidth="1"/>
    <col min="2" max="2" width="42.28125" style="25" customWidth="1"/>
    <col min="3" max="5" width="18.7109375" style="54" customWidth="1"/>
    <col min="6" max="7" width="12.7109375" style="28" customWidth="1"/>
    <col min="8" max="8" width="12.7109375" style="25" customWidth="1"/>
    <col min="9" max="9" width="16.57421875" style="25" customWidth="1"/>
    <col min="10" max="13" width="15.140625" style="25" customWidth="1"/>
    <col min="14" max="14" width="16.7109375" style="25" hidden="1" customWidth="1"/>
    <col min="15" max="15" width="16.421875" style="25" hidden="1" customWidth="1"/>
    <col min="16" max="16" width="12.57421875" style="25" hidden="1" customWidth="1"/>
    <col min="17" max="17" width="15.140625" style="25" customWidth="1"/>
    <col min="18" max="16384" width="9.140625" style="25" customWidth="1"/>
  </cols>
  <sheetData>
    <row r="1" spans="1:8" ht="24" customHeight="1">
      <c r="A1" s="161" t="s">
        <v>323</v>
      </c>
      <c r="B1" s="161"/>
      <c r="C1" s="161"/>
      <c r="D1" s="161"/>
      <c r="E1" s="161"/>
      <c r="F1" s="161"/>
      <c r="G1" s="161"/>
      <c r="H1" s="103"/>
    </row>
    <row r="2" spans="1:7" s="33" customFormat="1" ht="42" customHeight="1">
      <c r="A2" s="74" t="s">
        <v>83</v>
      </c>
      <c r="B2" s="30" t="s">
        <v>84</v>
      </c>
      <c r="C2" s="31" t="s">
        <v>289</v>
      </c>
      <c r="D2" s="32" t="s">
        <v>299</v>
      </c>
      <c r="E2" s="32" t="s">
        <v>300</v>
      </c>
      <c r="F2" s="5" t="s">
        <v>85</v>
      </c>
      <c r="G2" s="5" t="s">
        <v>292</v>
      </c>
    </row>
    <row r="3" spans="1:7" s="36" customFormat="1" ht="12.75">
      <c r="A3" s="164">
        <v>1</v>
      </c>
      <c r="B3" s="165"/>
      <c r="C3" s="21">
        <v>2</v>
      </c>
      <c r="D3" s="22">
        <v>3</v>
      </c>
      <c r="E3" s="22">
        <v>4</v>
      </c>
      <c r="F3" s="23" t="s">
        <v>321</v>
      </c>
      <c r="G3" s="24" t="s">
        <v>322</v>
      </c>
    </row>
    <row r="4" spans="1:7" ht="30" customHeight="1">
      <c r="A4" s="96">
        <v>6</v>
      </c>
      <c r="B4" s="97" t="s">
        <v>230</v>
      </c>
      <c r="C4" s="109">
        <f>SUM(C5,C14,C19,C22,C28)</f>
        <v>757525.7681332536</v>
      </c>
      <c r="D4" s="109">
        <f>SUM(D5,D14,D19,D22,D28)</f>
        <v>1087748</v>
      </c>
      <c r="E4" s="109">
        <f>SUM(E5,E14,E19,E22,E28)</f>
        <v>1121003.1199999999</v>
      </c>
      <c r="F4" s="93">
        <f aca="true" t="shared" si="0" ref="F4:F11">E4/C4*100</f>
        <v>147.98217660139164</v>
      </c>
      <c r="G4" s="93">
        <f>E4/D4*100</f>
        <v>103.05724487657066</v>
      </c>
    </row>
    <row r="5" spans="1:7" ht="30" customHeight="1">
      <c r="A5" s="37">
        <v>63</v>
      </c>
      <c r="B5" s="38" t="s">
        <v>93</v>
      </c>
      <c r="C5" s="56">
        <v>667595.3586833896</v>
      </c>
      <c r="D5" s="56">
        <v>957762</v>
      </c>
      <c r="E5" s="56">
        <f>SUM(E6,E8,E11)</f>
        <v>989975.13</v>
      </c>
      <c r="F5" s="10">
        <f t="shared" si="0"/>
        <v>148.28969631430596</v>
      </c>
      <c r="G5" s="10">
        <f>E5/D5*100</f>
        <v>103.3633752435365</v>
      </c>
    </row>
    <row r="6" spans="1:7" s="40" customFormat="1" ht="30" customHeight="1">
      <c r="A6" s="37">
        <v>632</v>
      </c>
      <c r="B6" s="38" t="s">
        <v>236</v>
      </c>
      <c r="C6" s="56">
        <v>0</v>
      </c>
      <c r="D6" s="56"/>
      <c r="E6" s="56">
        <f>E7</f>
        <v>15000</v>
      </c>
      <c r="F6" s="10"/>
      <c r="G6" s="10"/>
    </row>
    <row r="7" spans="1:7" ht="30" customHeight="1">
      <c r="A7" s="41">
        <v>6321</v>
      </c>
      <c r="B7" s="42" t="s">
        <v>237</v>
      </c>
      <c r="C7" s="57">
        <v>0</v>
      </c>
      <c r="D7" s="57"/>
      <c r="E7" s="57">
        <v>15000</v>
      </c>
      <c r="F7" s="10"/>
      <c r="G7" s="16"/>
    </row>
    <row r="8" spans="1:7" s="40" customFormat="1" ht="30" customHeight="1">
      <c r="A8" s="37">
        <v>636</v>
      </c>
      <c r="B8" s="38" t="s">
        <v>94</v>
      </c>
      <c r="C8" s="56">
        <v>633477.7317672041</v>
      </c>
      <c r="D8" s="56"/>
      <c r="E8" s="56">
        <f>SUM(E9:E10)</f>
        <v>739871.9</v>
      </c>
      <c r="F8" s="10">
        <f t="shared" si="0"/>
        <v>116.79524991920229</v>
      </c>
      <c r="G8" s="10"/>
    </row>
    <row r="9" spans="1:7" ht="30" customHeight="1">
      <c r="A9" s="41">
        <v>6361</v>
      </c>
      <c r="B9" s="42" t="s">
        <v>151</v>
      </c>
      <c r="C9" s="57">
        <v>633046.3826398565</v>
      </c>
      <c r="D9" s="57"/>
      <c r="E9" s="57">
        <v>739433.9</v>
      </c>
      <c r="F9" s="10">
        <f t="shared" si="0"/>
        <v>116.80564335846904</v>
      </c>
      <c r="G9" s="10"/>
    </row>
    <row r="10" spans="1:7" ht="30" customHeight="1">
      <c r="A10" s="41">
        <v>6362</v>
      </c>
      <c r="B10" s="42" t="s">
        <v>152</v>
      </c>
      <c r="C10" s="57">
        <v>431.34912734753465</v>
      </c>
      <c r="D10" s="57"/>
      <c r="E10" s="57">
        <v>438</v>
      </c>
      <c r="F10" s="10">
        <f t="shared" si="0"/>
        <v>101.54187692307693</v>
      </c>
      <c r="G10" s="10"/>
    </row>
    <row r="11" spans="1:7" s="40" customFormat="1" ht="30" customHeight="1">
      <c r="A11" s="37">
        <v>638</v>
      </c>
      <c r="B11" s="38" t="s">
        <v>153</v>
      </c>
      <c r="C11" s="56">
        <v>34117.626916185545</v>
      </c>
      <c r="D11" s="56"/>
      <c r="E11" s="56">
        <f>SUM(E12:E13)</f>
        <v>235103.23</v>
      </c>
      <c r="F11" s="10">
        <f t="shared" si="0"/>
        <v>689.0960809717573</v>
      </c>
      <c r="G11" s="10"/>
    </row>
    <row r="12" spans="1:7" ht="30" customHeight="1">
      <c r="A12" s="41">
        <v>6381</v>
      </c>
      <c r="B12" s="42" t="s">
        <v>329</v>
      </c>
      <c r="C12" s="57">
        <v>34117.626916185545</v>
      </c>
      <c r="D12" s="57"/>
      <c r="E12" s="57">
        <v>70364.66</v>
      </c>
      <c r="F12" s="10">
        <f>E12/C12*100</f>
        <v>206.2413665899451</v>
      </c>
      <c r="G12" s="10"/>
    </row>
    <row r="13" spans="1:7" ht="30" customHeight="1">
      <c r="A13" s="41">
        <v>6382</v>
      </c>
      <c r="B13" s="42" t="s">
        <v>330</v>
      </c>
      <c r="C13" s="57">
        <v>0</v>
      </c>
      <c r="D13" s="57"/>
      <c r="E13" s="57">
        <v>164738.57</v>
      </c>
      <c r="F13" s="10"/>
      <c r="G13" s="10"/>
    </row>
    <row r="14" spans="1:7" ht="30" customHeight="1" hidden="1">
      <c r="A14" s="37">
        <v>64</v>
      </c>
      <c r="B14" s="38" t="s">
        <v>155</v>
      </c>
      <c r="C14" s="56">
        <v>0</v>
      </c>
      <c r="D14" s="56">
        <f>SUM(D15,D17)</f>
        <v>0</v>
      </c>
      <c r="E14" s="56">
        <f>SUM(E15,E17)</f>
        <v>0</v>
      </c>
      <c r="F14" s="10">
        <v>0</v>
      </c>
      <c r="G14" s="10">
        <v>0</v>
      </c>
    </row>
    <row r="15" spans="1:7" s="40" customFormat="1" ht="30" customHeight="1" hidden="1">
      <c r="A15" s="37">
        <v>641</v>
      </c>
      <c r="B15" s="38" t="s">
        <v>156</v>
      </c>
      <c r="C15" s="56">
        <v>0</v>
      </c>
      <c r="D15" s="56">
        <f>D16</f>
        <v>0</v>
      </c>
      <c r="E15" s="56">
        <f>E16</f>
        <v>0</v>
      </c>
      <c r="F15" s="10">
        <v>0</v>
      </c>
      <c r="G15" s="10">
        <v>0</v>
      </c>
    </row>
    <row r="16" spans="1:7" ht="30" customHeight="1" hidden="1">
      <c r="A16" s="41">
        <v>6413</v>
      </c>
      <c r="B16" s="42" t="s">
        <v>169</v>
      </c>
      <c r="C16" s="57">
        <v>0</v>
      </c>
      <c r="D16" s="57"/>
      <c r="E16" s="57">
        <v>0</v>
      </c>
      <c r="F16" s="10">
        <v>0</v>
      </c>
      <c r="G16" s="16"/>
    </row>
    <row r="17" spans="1:7" s="40" customFormat="1" ht="30" customHeight="1" hidden="1">
      <c r="A17" s="37">
        <v>642</v>
      </c>
      <c r="B17" s="38" t="s">
        <v>157</v>
      </c>
      <c r="C17" s="56">
        <v>0</v>
      </c>
      <c r="D17" s="56">
        <f>D18</f>
        <v>0</v>
      </c>
      <c r="E17" s="56">
        <f>E18</f>
        <v>0</v>
      </c>
      <c r="F17" s="10">
        <v>0</v>
      </c>
      <c r="G17" s="10">
        <v>0</v>
      </c>
    </row>
    <row r="18" spans="1:7" ht="30" customHeight="1" hidden="1">
      <c r="A18" s="41">
        <v>6422</v>
      </c>
      <c r="B18" s="42" t="s">
        <v>170</v>
      </c>
      <c r="C18" s="57">
        <v>0</v>
      </c>
      <c r="D18" s="57"/>
      <c r="E18" s="57">
        <v>0</v>
      </c>
      <c r="F18" s="10">
        <v>0</v>
      </c>
      <c r="G18" s="16"/>
    </row>
    <row r="19" spans="1:7" s="40" customFormat="1" ht="30" customHeight="1">
      <c r="A19" s="37">
        <v>65</v>
      </c>
      <c r="B19" s="38" t="s">
        <v>158</v>
      </c>
      <c r="C19" s="56">
        <v>410.52890039153226</v>
      </c>
      <c r="D19" s="56">
        <v>1059</v>
      </c>
      <c r="E19" s="56">
        <f>E20</f>
        <v>1128.96</v>
      </c>
      <c r="F19" s="10">
        <v>0</v>
      </c>
      <c r="G19" s="10">
        <f>E19/D19*100</f>
        <v>106.60623229461757</v>
      </c>
    </row>
    <row r="20" spans="1:15" s="46" customFormat="1" ht="30" customHeight="1">
      <c r="A20" s="37">
        <v>652</v>
      </c>
      <c r="B20" s="38" t="s">
        <v>92</v>
      </c>
      <c r="C20" s="56">
        <v>410.52890039153226</v>
      </c>
      <c r="D20" s="56"/>
      <c r="E20" s="56">
        <f>E21</f>
        <v>1128.96</v>
      </c>
      <c r="F20" s="10">
        <v>0</v>
      </c>
      <c r="G20" s="10"/>
      <c r="H20" s="44"/>
      <c r="I20" s="44"/>
      <c r="J20" s="44"/>
      <c r="K20" s="44"/>
      <c r="L20" s="45"/>
      <c r="M20" s="45"/>
      <c r="N20" s="45"/>
      <c r="O20" s="45"/>
    </row>
    <row r="21" spans="1:15" s="40" customFormat="1" ht="30" customHeight="1">
      <c r="A21" s="41">
        <v>6526</v>
      </c>
      <c r="B21" s="42" t="s">
        <v>294</v>
      </c>
      <c r="C21" s="57">
        <v>410.52890039153226</v>
      </c>
      <c r="D21" s="57"/>
      <c r="E21" s="57">
        <v>1128.96</v>
      </c>
      <c r="F21" s="10">
        <v>0</v>
      </c>
      <c r="G21" s="10"/>
      <c r="H21" s="47"/>
      <c r="I21" s="47"/>
      <c r="J21" s="47"/>
      <c r="K21" s="47"/>
      <c r="L21" s="47"/>
      <c r="M21" s="47"/>
      <c r="N21" s="48"/>
      <c r="O21" s="48"/>
    </row>
    <row r="22" spans="1:7" ht="30" customHeight="1">
      <c r="A22" s="37">
        <v>66</v>
      </c>
      <c r="B22" s="38" t="s">
        <v>90</v>
      </c>
      <c r="C22" s="56">
        <v>5474.284955869666</v>
      </c>
      <c r="D22" s="56">
        <v>11500</v>
      </c>
      <c r="E22" s="56">
        <f>SUM(E23,E26)</f>
        <v>12466.27</v>
      </c>
      <c r="F22" s="10">
        <f>E22/C22*100</f>
        <v>227.72417038015806</v>
      </c>
      <c r="G22" s="10">
        <f>E22/D22*100</f>
        <v>108.40234782608695</v>
      </c>
    </row>
    <row r="23" spans="1:7" s="40" customFormat="1" ht="30" customHeight="1">
      <c r="A23" s="37">
        <v>661</v>
      </c>
      <c r="B23" s="38" t="s">
        <v>161</v>
      </c>
      <c r="C23" s="56">
        <v>5474.284955869666</v>
      </c>
      <c r="D23" s="56"/>
      <c r="E23" s="56">
        <f>SUM(E24:E25)</f>
        <v>10966.27</v>
      </c>
      <c r="F23" s="10">
        <f>E23/C23*100</f>
        <v>200.32333151093442</v>
      </c>
      <c r="G23" s="10"/>
    </row>
    <row r="24" spans="1:7" ht="30" customHeight="1">
      <c r="A24" s="41">
        <v>6614</v>
      </c>
      <c r="B24" s="42" t="s">
        <v>279</v>
      </c>
      <c r="C24" s="57">
        <v>0</v>
      </c>
      <c r="D24" s="57"/>
      <c r="E24" s="57">
        <v>430</v>
      </c>
      <c r="F24" s="10">
        <v>0</v>
      </c>
      <c r="G24" s="10"/>
    </row>
    <row r="25" spans="1:7" ht="30" customHeight="1">
      <c r="A25" s="41">
        <v>6615</v>
      </c>
      <c r="B25" s="42" t="s">
        <v>160</v>
      </c>
      <c r="C25" s="57">
        <v>5474.284955869666</v>
      </c>
      <c r="D25" s="57"/>
      <c r="E25" s="57">
        <v>10536.27</v>
      </c>
      <c r="F25" s="10">
        <f aca="true" t="shared" si="1" ref="F25:F30">E25/C25*100</f>
        <v>192.46842436842363</v>
      </c>
      <c r="G25" s="10"/>
    </row>
    <row r="26" spans="1:7" s="40" customFormat="1" ht="30" customHeight="1">
      <c r="A26" s="37">
        <v>663</v>
      </c>
      <c r="B26" s="38" t="s">
        <v>91</v>
      </c>
      <c r="C26" s="56">
        <v>0</v>
      </c>
      <c r="D26" s="56"/>
      <c r="E26" s="56">
        <f>E27</f>
        <v>1500</v>
      </c>
      <c r="F26" s="10"/>
      <c r="G26" s="10"/>
    </row>
    <row r="27" spans="1:7" ht="30" customHeight="1">
      <c r="A27" s="41">
        <v>6631</v>
      </c>
      <c r="B27" s="42" t="s">
        <v>331</v>
      </c>
      <c r="C27" s="57">
        <v>0</v>
      </c>
      <c r="D27" s="57"/>
      <c r="E27" s="57">
        <v>1500</v>
      </c>
      <c r="F27" s="10"/>
      <c r="G27" s="10"/>
    </row>
    <row r="28" spans="1:7" ht="30" customHeight="1">
      <c r="A28" s="37">
        <v>67</v>
      </c>
      <c r="B28" s="38" t="s">
        <v>87</v>
      </c>
      <c r="C28" s="56">
        <v>84045.59559360276</v>
      </c>
      <c r="D28" s="56">
        <v>117427</v>
      </c>
      <c r="E28" s="56">
        <f>E29</f>
        <v>117432.76</v>
      </c>
      <c r="F28" s="10">
        <f t="shared" si="1"/>
        <v>139.72506134389099</v>
      </c>
      <c r="G28" s="10">
        <f>E28/D28*100</f>
        <v>100.00490517513008</v>
      </c>
    </row>
    <row r="29" spans="1:7" ht="30" customHeight="1">
      <c r="A29" s="37">
        <v>671</v>
      </c>
      <c r="B29" s="38" t="s">
        <v>154</v>
      </c>
      <c r="C29" s="56">
        <v>84045.59559360276</v>
      </c>
      <c r="D29" s="56"/>
      <c r="E29" s="56">
        <f>SUM(E30:E31)</f>
        <v>117432.76</v>
      </c>
      <c r="F29" s="10">
        <f t="shared" si="1"/>
        <v>139.72506134389099</v>
      </c>
      <c r="G29" s="10"/>
    </row>
    <row r="30" spans="1:7" ht="30" customHeight="1">
      <c r="A30" s="41">
        <v>6711</v>
      </c>
      <c r="B30" s="42" t="s">
        <v>88</v>
      </c>
      <c r="C30" s="57">
        <v>84045.59559360276</v>
      </c>
      <c r="D30" s="57"/>
      <c r="E30" s="57">
        <v>87255.42</v>
      </c>
      <c r="F30" s="10">
        <f t="shared" si="1"/>
        <v>103.81914648081994</v>
      </c>
      <c r="G30" s="10"/>
    </row>
    <row r="31" spans="1:7" ht="37.5" customHeight="1">
      <c r="A31" s="41">
        <v>6712</v>
      </c>
      <c r="B31" s="83" t="s">
        <v>89</v>
      </c>
      <c r="C31" s="57">
        <v>0</v>
      </c>
      <c r="D31" s="57"/>
      <c r="E31" s="57">
        <v>30177.34</v>
      </c>
      <c r="F31" s="10">
        <v>0</v>
      </c>
      <c r="G31" s="10"/>
    </row>
    <row r="32" spans="1:7" s="40" customFormat="1" ht="30" customHeight="1">
      <c r="A32" s="94">
        <v>7</v>
      </c>
      <c r="B32" s="90" t="s">
        <v>216</v>
      </c>
      <c r="C32" s="110">
        <f>SUM(C33,C35)</f>
        <v>10737.275200743246</v>
      </c>
      <c r="D32" s="110">
        <f>SUM(D33,D35)</f>
        <v>0</v>
      </c>
      <c r="E32" s="110">
        <f>SUM(E33,E35)</f>
        <v>0</v>
      </c>
      <c r="F32" s="93">
        <v>0</v>
      </c>
      <c r="G32" s="93">
        <v>0</v>
      </c>
    </row>
    <row r="33" spans="1:7" s="40" customFormat="1" ht="30" customHeight="1" hidden="1">
      <c r="A33" s="81">
        <v>71</v>
      </c>
      <c r="B33" s="79" t="s">
        <v>217</v>
      </c>
      <c r="C33" s="111">
        <v>0</v>
      </c>
      <c r="D33" s="111">
        <f>D34</f>
        <v>0</v>
      </c>
      <c r="E33" s="111">
        <f>E34</f>
        <v>0</v>
      </c>
      <c r="F33" s="10">
        <v>0</v>
      </c>
      <c r="G33" s="10">
        <v>0</v>
      </c>
    </row>
    <row r="34" spans="1:7" ht="30" customHeight="1" hidden="1">
      <c r="A34" s="80">
        <v>711</v>
      </c>
      <c r="B34" s="78" t="s">
        <v>218</v>
      </c>
      <c r="C34" s="112">
        <v>0</v>
      </c>
      <c r="D34" s="57"/>
      <c r="E34" s="57"/>
      <c r="F34" s="10">
        <v>0</v>
      </c>
      <c r="G34" s="10"/>
    </row>
    <row r="35" spans="1:7" s="40" customFormat="1" ht="30" customHeight="1">
      <c r="A35" s="81">
        <v>72</v>
      </c>
      <c r="B35" s="79" t="s">
        <v>219</v>
      </c>
      <c r="C35" s="111">
        <v>10737.275200743246</v>
      </c>
      <c r="D35" s="111">
        <v>0</v>
      </c>
      <c r="E35" s="111">
        <f>SUM(E36:E38)</f>
        <v>0</v>
      </c>
      <c r="F35" s="10">
        <v>0</v>
      </c>
      <c r="G35" s="10">
        <v>0</v>
      </c>
    </row>
    <row r="36" spans="1:7" ht="30" customHeight="1" hidden="1">
      <c r="A36" s="80">
        <v>721</v>
      </c>
      <c r="B36" s="78" t="s">
        <v>220</v>
      </c>
      <c r="C36" s="112">
        <v>0</v>
      </c>
      <c r="D36" s="57"/>
      <c r="E36" s="57"/>
      <c r="F36" s="10">
        <v>0</v>
      </c>
      <c r="G36" s="10"/>
    </row>
    <row r="37" spans="1:7" ht="30" customHeight="1">
      <c r="A37" s="80">
        <v>722</v>
      </c>
      <c r="B37" s="78" t="s">
        <v>221</v>
      </c>
      <c r="C37" s="112">
        <v>10737.275200743246</v>
      </c>
      <c r="D37" s="57"/>
      <c r="E37" s="57">
        <v>0</v>
      </c>
      <c r="F37" s="10">
        <v>0</v>
      </c>
      <c r="G37" s="10"/>
    </row>
    <row r="38" spans="1:7" ht="30" customHeight="1" hidden="1">
      <c r="A38" s="85">
        <v>723</v>
      </c>
      <c r="B38" s="86" t="s">
        <v>222</v>
      </c>
      <c r="C38" s="113">
        <v>0</v>
      </c>
      <c r="D38" s="114"/>
      <c r="E38" s="114"/>
      <c r="F38" s="10">
        <v>0</v>
      </c>
      <c r="G38" s="10"/>
    </row>
    <row r="39" spans="1:7" s="40" customFormat="1" ht="30" customHeight="1" hidden="1">
      <c r="A39" s="89">
        <v>8</v>
      </c>
      <c r="B39" s="90" t="s">
        <v>223</v>
      </c>
      <c r="C39" s="109">
        <v>0</v>
      </c>
      <c r="D39" s="109">
        <f>SUM(D40,D42,D44)</f>
        <v>0</v>
      </c>
      <c r="E39" s="109">
        <f>SUM(E40,E42,E44)</f>
        <v>0</v>
      </c>
      <c r="F39" s="93">
        <v>0</v>
      </c>
      <c r="G39" s="93">
        <v>0</v>
      </c>
    </row>
    <row r="40" spans="1:7" s="40" customFormat="1" ht="30" customHeight="1" hidden="1">
      <c r="A40" s="87">
        <v>81</v>
      </c>
      <c r="B40" s="79" t="s">
        <v>224</v>
      </c>
      <c r="C40" s="56">
        <v>0</v>
      </c>
      <c r="D40" s="56">
        <f>SUM(D41:D41)</f>
        <v>0</v>
      </c>
      <c r="E40" s="56">
        <f>SUM(E41:E41)</f>
        <v>0</v>
      </c>
      <c r="F40" s="10">
        <v>0</v>
      </c>
      <c r="G40" s="10">
        <v>0</v>
      </c>
    </row>
    <row r="41" spans="1:7" ht="30" customHeight="1" hidden="1">
      <c r="A41" s="88">
        <v>818</v>
      </c>
      <c r="B41" s="78" t="s">
        <v>225</v>
      </c>
      <c r="C41" s="57">
        <v>0</v>
      </c>
      <c r="D41" s="57"/>
      <c r="E41" s="57"/>
      <c r="F41" s="10">
        <v>0</v>
      </c>
      <c r="G41" s="10"/>
    </row>
    <row r="42" spans="1:7" s="40" customFormat="1" ht="30" customHeight="1" hidden="1">
      <c r="A42" s="87">
        <v>83</v>
      </c>
      <c r="B42" s="79" t="s">
        <v>226</v>
      </c>
      <c r="C42" s="56">
        <v>0</v>
      </c>
      <c r="D42" s="56">
        <f>D43</f>
        <v>0</v>
      </c>
      <c r="E42" s="56"/>
      <c r="F42" s="10">
        <v>0</v>
      </c>
      <c r="G42" s="10">
        <v>0</v>
      </c>
    </row>
    <row r="43" spans="1:7" ht="30" customHeight="1" hidden="1">
      <c r="A43" s="88">
        <v>832</v>
      </c>
      <c r="B43" s="78" t="s">
        <v>227</v>
      </c>
      <c r="C43" s="57">
        <v>0</v>
      </c>
      <c r="D43" s="57"/>
      <c r="E43" s="57"/>
      <c r="F43" s="10">
        <v>0</v>
      </c>
      <c r="G43" s="10"/>
    </row>
    <row r="44" spans="1:7" s="40" customFormat="1" ht="30" customHeight="1" hidden="1">
      <c r="A44" s="87">
        <v>84</v>
      </c>
      <c r="B44" s="79" t="s">
        <v>228</v>
      </c>
      <c r="C44" s="56">
        <v>0</v>
      </c>
      <c r="D44" s="56">
        <f>SUM(D45:D45)</f>
        <v>0</v>
      </c>
      <c r="E44" s="56"/>
      <c r="F44" s="10">
        <v>0</v>
      </c>
      <c r="G44" s="10">
        <v>0</v>
      </c>
    </row>
    <row r="45" spans="1:7" ht="30" customHeight="1" hidden="1">
      <c r="A45" s="88">
        <v>844</v>
      </c>
      <c r="B45" s="78" t="s">
        <v>229</v>
      </c>
      <c r="C45" s="57">
        <v>0</v>
      </c>
      <c r="D45" s="57"/>
      <c r="E45" s="57"/>
      <c r="F45" s="10">
        <v>0</v>
      </c>
      <c r="G45" s="10"/>
    </row>
    <row r="46" spans="1:7" ht="30" customHeight="1">
      <c r="A46" s="98" t="s">
        <v>95</v>
      </c>
      <c r="B46" s="99"/>
      <c r="C46" s="115">
        <f>SUM(C4,C32,C39)</f>
        <v>768263.0433339968</v>
      </c>
      <c r="D46" s="115">
        <f>SUM(D4,D32,D39)</f>
        <v>1087748</v>
      </c>
      <c r="E46" s="115">
        <f>SUM(E4,E32,E39)</f>
        <v>1121003.1199999999</v>
      </c>
      <c r="F46" s="93">
        <f>E46/C46*100</f>
        <v>145.91397174790976</v>
      </c>
      <c r="G46" s="93">
        <f>E46/D46*100</f>
        <v>103.05724487657066</v>
      </c>
    </row>
    <row r="47" spans="1:7" ht="16.5" customHeight="1">
      <c r="A47" s="75"/>
      <c r="B47" s="50"/>
      <c r="C47" s="63"/>
      <c r="D47" s="63"/>
      <c r="E47" s="63"/>
      <c r="F47" s="51"/>
      <c r="G47" s="51"/>
    </row>
    <row r="48" spans="1:7" s="55" customFormat="1" ht="36" customHeight="1">
      <c r="A48" s="163" t="s">
        <v>162</v>
      </c>
      <c r="B48" s="163"/>
      <c r="C48" s="163"/>
      <c r="D48" s="163"/>
      <c r="E48" s="163"/>
      <c r="F48" s="163"/>
      <c r="G48" s="163"/>
    </row>
    <row r="49" spans="1:7" s="120" customFormat="1" ht="44.25" customHeight="1">
      <c r="A49" s="29" t="s">
        <v>234</v>
      </c>
      <c r="B49" s="30" t="s">
        <v>235</v>
      </c>
      <c r="C49" s="31" t="s">
        <v>289</v>
      </c>
      <c r="D49" s="32" t="s">
        <v>299</v>
      </c>
      <c r="E49" s="32" t="s">
        <v>300</v>
      </c>
      <c r="F49" s="6" t="s">
        <v>85</v>
      </c>
      <c r="G49" s="6" t="s">
        <v>292</v>
      </c>
    </row>
    <row r="50" spans="1:7" s="55" customFormat="1" ht="12.75">
      <c r="A50" s="162">
        <v>1</v>
      </c>
      <c r="B50" s="162"/>
      <c r="C50" s="108">
        <v>2</v>
      </c>
      <c r="D50" s="72">
        <v>3</v>
      </c>
      <c r="E50" s="72">
        <v>5</v>
      </c>
      <c r="F50" s="6" t="s">
        <v>86</v>
      </c>
      <c r="G50" s="6" t="s">
        <v>290</v>
      </c>
    </row>
    <row r="51" spans="1:7" s="55" customFormat="1" ht="20.25" customHeight="1">
      <c r="A51" s="59">
        <v>1</v>
      </c>
      <c r="B51" s="59" t="s">
        <v>163</v>
      </c>
      <c r="C51" s="49">
        <v>84045.59559360276</v>
      </c>
      <c r="D51" s="49">
        <v>117427</v>
      </c>
      <c r="E51" s="49">
        <f>+E29</f>
        <v>117432.76</v>
      </c>
      <c r="F51" s="10">
        <f>E51/C51*100</f>
        <v>139.72506134389099</v>
      </c>
      <c r="G51" s="10">
        <f aca="true" t="shared" si="2" ref="G51:G56">E51/D51*100</f>
        <v>100.00490517513008</v>
      </c>
    </row>
    <row r="52" spans="1:7" s="55" customFormat="1" ht="20.25" customHeight="1">
      <c r="A52" s="59">
        <v>2</v>
      </c>
      <c r="B52" s="59" t="s">
        <v>167</v>
      </c>
      <c r="C52" s="49">
        <v>16211.560156612913</v>
      </c>
      <c r="D52" s="49">
        <f>+D22</f>
        <v>11500</v>
      </c>
      <c r="E52" s="49">
        <f>+E23</f>
        <v>10966.27</v>
      </c>
      <c r="F52" s="10">
        <f>E52/C52*100</f>
        <v>67.64475407708808</v>
      </c>
      <c r="G52" s="10">
        <f t="shared" si="2"/>
        <v>95.35886956521739</v>
      </c>
    </row>
    <row r="53" spans="1:7" s="55" customFormat="1" ht="20.25" customHeight="1">
      <c r="A53" s="59">
        <v>3</v>
      </c>
      <c r="B53" s="59" t="s">
        <v>164</v>
      </c>
      <c r="C53" s="49">
        <v>0</v>
      </c>
      <c r="D53" s="49">
        <v>0</v>
      </c>
      <c r="E53" s="49">
        <f>+E26</f>
        <v>1500</v>
      </c>
      <c r="F53" s="10"/>
      <c r="G53" s="10"/>
    </row>
    <row r="54" spans="1:7" s="55" customFormat="1" ht="20.25" customHeight="1">
      <c r="A54" s="59">
        <v>4</v>
      </c>
      <c r="B54" s="59" t="s">
        <v>165</v>
      </c>
      <c r="C54" s="49">
        <v>410.52890039153226</v>
      </c>
      <c r="D54" s="49">
        <f>+D19</f>
        <v>1059</v>
      </c>
      <c r="E54" s="49">
        <f>+E21</f>
        <v>1128.96</v>
      </c>
      <c r="F54" s="10">
        <v>0</v>
      </c>
      <c r="G54" s="10">
        <f t="shared" si="2"/>
        <v>106.60623229461757</v>
      </c>
    </row>
    <row r="55" spans="1:7" s="55" customFormat="1" ht="20.25" customHeight="1">
      <c r="A55" s="59">
        <v>5</v>
      </c>
      <c r="B55" s="59" t="s">
        <v>166</v>
      </c>
      <c r="C55" s="49">
        <v>667595.3586833896</v>
      </c>
      <c r="D55" s="49">
        <f>+D5</f>
        <v>957762</v>
      </c>
      <c r="E55" s="49">
        <f>+E5</f>
        <v>989975.13</v>
      </c>
      <c r="F55" s="10">
        <f>E55/C55*100</f>
        <v>148.28969631430596</v>
      </c>
      <c r="G55" s="10">
        <f t="shared" si="2"/>
        <v>103.3633752435365</v>
      </c>
    </row>
    <row r="56" spans="1:7" s="58" customFormat="1" ht="20.25" customHeight="1">
      <c r="A56" s="59"/>
      <c r="B56" s="61" t="s">
        <v>168</v>
      </c>
      <c r="C56" s="62">
        <f>SUM(C51:C55)</f>
        <v>768263.0433339968</v>
      </c>
      <c r="D56" s="62">
        <f>SUM(D51:D55)</f>
        <v>1087748</v>
      </c>
      <c r="E56" s="62">
        <f>SUM(E51:E55)</f>
        <v>1121003.12</v>
      </c>
      <c r="F56" s="10">
        <f>E56/C56*100</f>
        <v>145.9139717479098</v>
      </c>
      <c r="G56" s="10">
        <f t="shared" si="2"/>
        <v>103.05724487657069</v>
      </c>
    </row>
    <row r="57" spans="1:7" s="58" customFormat="1" ht="12.75">
      <c r="A57" s="60"/>
      <c r="B57" s="52"/>
      <c r="C57" s="67"/>
      <c r="D57" s="67"/>
      <c r="E57" s="67"/>
      <c r="F57" s="53"/>
      <c r="G57" s="53"/>
    </row>
  </sheetData>
  <sheetProtection/>
  <mergeCells count="4">
    <mergeCell ref="A1:G1"/>
    <mergeCell ref="A50:B50"/>
    <mergeCell ref="A48:G48"/>
    <mergeCell ref="A3:B3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">
      <selection activeCell="F75" sqref="F74:F75"/>
    </sheetView>
  </sheetViews>
  <sheetFormatPr defaultColWidth="9.140625" defaultRowHeight="12.75"/>
  <cols>
    <col min="1" max="1" width="9.28125" style="77" customWidth="1"/>
    <col min="2" max="2" width="42.28125" style="25" customWidth="1"/>
    <col min="3" max="3" width="18.421875" style="26" customWidth="1"/>
    <col min="4" max="4" width="19.00390625" style="26" customWidth="1"/>
    <col min="5" max="5" width="18.00390625" style="26" customWidth="1"/>
    <col min="6" max="6" width="12.8515625" style="27" customWidth="1"/>
    <col min="7" max="7" width="12.8515625" style="28" customWidth="1"/>
    <col min="8" max="10" width="15.28125" style="25" customWidth="1"/>
    <col min="11" max="14" width="15.140625" style="25" customWidth="1"/>
    <col min="15" max="15" width="16.7109375" style="25" hidden="1" customWidth="1"/>
    <col min="16" max="16" width="16.421875" style="25" hidden="1" customWidth="1"/>
    <col min="17" max="17" width="12.57421875" style="25" hidden="1" customWidth="1"/>
    <col min="18" max="18" width="15.140625" style="25" customWidth="1"/>
    <col min="19" max="16384" width="9.140625" style="25" customWidth="1"/>
  </cols>
  <sheetData>
    <row r="1" spans="1:7" ht="22.5" customHeight="1">
      <c r="A1" s="167" t="s">
        <v>324</v>
      </c>
      <c r="B1" s="167"/>
      <c r="C1" s="167"/>
      <c r="D1" s="167"/>
      <c r="E1" s="167"/>
      <c r="F1" s="167"/>
      <c r="G1" s="167"/>
    </row>
    <row r="2" spans="1:7" s="68" customFormat="1" ht="38.25">
      <c r="A2" s="74" t="s">
        <v>96</v>
      </c>
      <c r="B2" s="30" t="s">
        <v>84</v>
      </c>
      <c r="C2" s="31" t="s">
        <v>289</v>
      </c>
      <c r="D2" s="32" t="s">
        <v>299</v>
      </c>
      <c r="E2" s="32" t="s">
        <v>300</v>
      </c>
      <c r="F2" s="5" t="s">
        <v>85</v>
      </c>
      <c r="G2" s="6" t="s">
        <v>292</v>
      </c>
    </row>
    <row r="3" spans="1:7" s="73" customFormat="1" ht="12.75">
      <c r="A3" s="168">
        <v>1</v>
      </c>
      <c r="B3" s="169"/>
      <c r="C3" s="21">
        <v>2</v>
      </c>
      <c r="D3" s="22">
        <v>3</v>
      </c>
      <c r="E3" s="22">
        <v>4</v>
      </c>
      <c r="F3" s="23" t="s">
        <v>321</v>
      </c>
      <c r="G3" s="24" t="s">
        <v>322</v>
      </c>
    </row>
    <row r="4" spans="1:7" ht="12.75">
      <c r="A4" s="96">
        <v>3</v>
      </c>
      <c r="B4" s="100" t="s">
        <v>172</v>
      </c>
      <c r="C4" s="91">
        <f>SUM(C5,C15,C47,C52,C57)</f>
        <v>757920.3185347401</v>
      </c>
      <c r="D4" s="91">
        <f>SUM(D5,D15,D47,D52,D57)</f>
        <v>886608.45</v>
      </c>
      <c r="E4" s="91">
        <f>SUM(E5,E15,E47,E52,E57)</f>
        <v>881191.28</v>
      </c>
      <c r="F4" s="92">
        <f>E4/C4*100</f>
        <v>116.26436954528086</v>
      </c>
      <c r="G4" s="93">
        <f>E4/D4*100</f>
        <v>99.38900086052644</v>
      </c>
    </row>
    <row r="5" spans="1:7" ht="12.75">
      <c r="A5" s="37">
        <v>31</v>
      </c>
      <c r="B5" s="69" t="s">
        <v>97</v>
      </c>
      <c r="C5" s="39">
        <f>SUM(C6,C10,C12)</f>
        <v>650661.6961974915</v>
      </c>
      <c r="D5" s="39">
        <v>760440</v>
      </c>
      <c r="E5" s="39">
        <f>SUM(E6,E10,E12)</f>
        <v>759381.14</v>
      </c>
      <c r="F5" s="9">
        <f>E5/C5*100</f>
        <v>116.7090585534498</v>
      </c>
      <c r="G5" s="10">
        <f>E5/D5*100</f>
        <v>99.8607569301983</v>
      </c>
    </row>
    <row r="6" spans="1:7" ht="12.75">
      <c r="A6" s="37">
        <v>311</v>
      </c>
      <c r="B6" s="69" t="s">
        <v>98</v>
      </c>
      <c r="C6" s="39">
        <v>542356.0873316079</v>
      </c>
      <c r="D6" s="39"/>
      <c r="E6" s="39">
        <f>SUM(E7:E9)</f>
        <v>627669.4</v>
      </c>
      <c r="F6" s="9">
        <f>E6/C6*100</f>
        <v>115.73012909067428</v>
      </c>
      <c r="G6" s="10"/>
    </row>
    <row r="7" spans="1:7" ht="12.75">
      <c r="A7" s="41">
        <v>3111</v>
      </c>
      <c r="B7" s="42" t="s">
        <v>99</v>
      </c>
      <c r="C7" s="43">
        <v>542356.0873316079</v>
      </c>
      <c r="D7" s="43"/>
      <c r="E7" s="43">
        <v>627669.4</v>
      </c>
      <c r="F7" s="9">
        <f>E7/C7*100</f>
        <v>115.73012909067428</v>
      </c>
      <c r="G7" s="10"/>
    </row>
    <row r="8" spans="1:7" ht="12.75" customHeight="1" hidden="1">
      <c r="A8" s="41">
        <v>3113</v>
      </c>
      <c r="B8" s="42" t="s">
        <v>144</v>
      </c>
      <c r="C8" s="43">
        <v>0</v>
      </c>
      <c r="D8" s="43"/>
      <c r="E8" s="43">
        <v>0</v>
      </c>
      <c r="F8" s="9">
        <v>0</v>
      </c>
      <c r="G8" s="10"/>
    </row>
    <row r="9" spans="1:7" ht="12.75" customHeight="1" hidden="1">
      <c r="A9" s="41">
        <v>3114</v>
      </c>
      <c r="B9" s="42" t="s">
        <v>145</v>
      </c>
      <c r="C9" s="43">
        <v>0</v>
      </c>
      <c r="D9" s="43"/>
      <c r="E9" s="43">
        <v>0</v>
      </c>
      <c r="F9" s="9">
        <v>0</v>
      </c>
      <c r="G9" s="10"/>
    </row>
    <row r="10" spans="1:7" ht="12.75">
      <c r="A10" s="37">
        <v>312</v>
      </c>
      <c r="B10" s="69" t="s">
        <v>100</v>
      </c>
      <c r="C10" s="39">
        <v>18790.130731966285</v>
      </c>
      <c r="D10" s="39"/>
      <c r="E10" s="39">
        <f>SUM(E11)</f>
        <v>28146.33</v>
      </c>
      <c r="F10" s="9">
        <f>E10/C10*100</f>
        <v>149.79315685183977</v>
      </c>
      <c r="G10" s="10"/>
    </row>
    <row r="11" spans="1:7" ht="12.75">
      <c r="A11" s="41" t="s">
        <v>5</v>
      </c>
      <c r="B11" s="70" t="s">
        <v>100</v>
      </c>
      <c r="C11" s="43">
        <v>18790.130731966285</v>
      </c>
      <c r="D11" s="43"/>
      <c r="E11" s="43">
        <v>28146.33</v>
      </c>
      <c r="F11" s="9">
        <f>E11/C11*100</f>
        <v>149.79315685183977</v>
      </c>
      <c r="G11" s="10"/>
    </row>
    <row r="12" spans="1:7" ht="12.75">
      <c r="A12" s="37">
        <v>313</v>
      </c>
      <c r="B12" s="69" t="s">
        <v>101</v>
      </c>
      <c r="C12" s="39">
        <v>89515.4781339173</v>
      </c>
      <c r="D12" s="39"/>
      <c r="E12" s="39">
        <f>SUM(E13:E14)</f>
        <v>103565.41</v>
      </c>
      <c r="F12" s="9">
        <f>E12/C12*100</f>
        <v>115.69553350881247</v>
      </c>
      <c r="G12" s="10"/>
    </row>
    <row r="13" spans="1:7" ht="12.75">
      <c r="A13" s="41">
        <v>3132</v>
      </c>
      <c r="B13" s="70" t="s">
        <v>102</v>
      </c>
      <c r="C13" s="43">
        <v>89450.58597119914</v>
      </c>
      <c r="D13" s="43"/>
      <c r="E13" s="43">
        <v>103565.41</v>
      </c>
      <c r="F13" s="9">
        <f>E13/C13*100</f>
        <v>115.77946513770799</v>
      </c>
      <c r="G13" s="10"/>
    </row>
    <row r="14" spans="1:7" ht="25.5">
      <c r="A14" s="41">
        <v>3133</v>
      </c>
      <c r="B14" s="70" t="s">
        <v>103</v>
      </c>
      <c r="C14" s="43">
        <v>64.8921627181631</v>
      </c>
      <c r="D14" s="43"/>
      <c r="E14" s="43">
        <v>0</v>
      </c>
      <c r="F14" s="9">
        <v>0</v>
      </c>
      <c r="G14" s="10"/>
    </row>
    <row r="15" spans="1:7" ht="12.75">
      <c r="A15" s="37">
        <v>32</v>
      </c>
      <c r="B15" s="69" t="s">
        <v>104</v>
      </c>
      <c r="C15" s="39">
        <f>SUM(C16,C21,C28,C38,C40)</f>
        <v>105115.2604685115</v>
      </c>
      <c r="D15" s="39">
        <v>125688.99</v>
      </c>
      <c r="E15" s="39">
        <f>SUM(E16,E21,E28,E38,E40)</f>
        <v>121312.91999999998</v>
      </c>
      <c r="F15" s="9">
        <f aca="true" t="shared" si="0" ref="F15:F22">E15/C15*100</f>
        <v>115.40942719381901</v>
      </c>
      <c r="G15" s="10">
        <f>E15/D15*100</f>
        <v>96.51833466081634</v>
      </c>
    </row>
    <row r="16" spans="1:7" ht="12.75">
      <c r="A16" s="37">
        <v>321</v>
      </c>
      <c r="B16" s="69" t="s">
        <v>105</v>
      </c>
      <c r="C16" s="39">
        <v>29669.15256486827</v>
      </c>
      <c r="D16" s="39"/>
      <c r="E16" s="39">
        <f>SUM(E17:E20)</f>
        <v>29659.469999999998</v>
      </c>
      <c r="F16" s="9">
        <f t="shared" si="0"/>
        <v>99.96736487553157</v>
      </c>
      <c r="G16" s="10"/>
    </row>
    <row r="17" spans="1:7" ht="12.75">
      <c r="A17" s="41" t="s">
        <v>9</v>
      </c>
      <c r="B17" s="70" t="s">
        <v>106</v>
      </c>
      <c r="C17" s="43">
        <v>11448.426571106244</v>
      </c>
      <c r="D17" s="43"/>
      <c r="E17" s="43">
        <v>9981.46</v>
      </c>
      <c r="F17" s="9">
        <f t="shared" si="0"/>
        <v>87.18630405676355</v>
      </c>
      <c r="G17" s="10"/>
    </row>
    <row r="18" spans="1:7" ht="25.5">
      <c r="A18" s="41" t="s">
        <v>8</v>
      </c>
      <c r="B18" s="70" t="s">
        <v>107</v>
      </c>
      <c r="C18" s="43">
        <v>17749.16185546486</v>
      </c>
      <c r="D18" s="43"/>
      <c r="E18" s="43">
        <v>19479.21</v>
      </c>
      <c r="F18" s="9">
        <f t="shared" si="0"/>
        <v>109.74721036758402</v>
      </c>
      <c r="G18" s="10"/>
    </row>
    <row r="19" spans="1:7" ht="12.75">
      <c r="A19" s="41">
        <v>3213</v>
      </c>
      <c r="B19" s="70" t="s">
        <v>108</v>
      </c>
      <c r="C19" s="43">
        <v>328.48895082619947</v>
      </c>
      <c r="D19" s="43"/>
      <c r="E19" s="43">
        <v>158</v>
      </c>
      <c r="F19" s="9">
        <f t="shared" si="0"/>
        <v>48.099030303030304</v>
      </c>
      <c r="G19" s="16"/>
    </row>
    <row r="20" spans="1:7" ht="12.75">
      <c r="A20" s="41">
        <v>3214</v>
      </c>
      <c r="B20" s="70" t="s">
        <v>238</v>
      </c>
      <c r="C20" s="43">
        <v>143.07518747096688</v>
      </c>
      <c r="D20" s="43"/>
      <c r="E20" s="43">
        <v>40.8</v>
      </c>
      <c r="F20" s="9">
        <f t="shared" si="0"/>
        <v>28.51647495361781</v>
      </c>
      <c r="G20" s="16"/>
    </row>
    <row r="21" spans="1:7" ht="12.75">
      <c r="A21" s="37">
        <v>322</v>
      </c>
      <c r="B21" s="69" t="s">
        <v>109</v>
      </c>
      <c r="C21" s="39">
        <v>43121.321919171794</v>
      </c>
      <c r="D21" s="39"/>
      <c r="E21" s="39">
        <f>SUM(E22:E27)</f>
        <v>57813.200000000004</v>
      </c>
      <c r="F21" s="9">
        <f t="shared" si="0"/>
        <v>134.07102896420292</v>
      </c>
      <c r="G21" s="10"/>
    </row>
    <row r="22" spans="1:7" ht="12.75">
      <c r="A22" s="41" t="s">
        <v>52</v>
      </c>
      <c r="B22" s="70" t="s">
        <v>110</v>
      </c>
      <c r="C22" s="43">
        <v>20615.028203596787</v>
      </c>
      <c r="D22" s="43"/>
      <c r="E22" s="43">
        <v>25424.91</v>
      </c>
      <c r="F22" s="9">
        <f t="shared" si="0"/>
        <v>123.33191955354208</v>
      </c>
      <c r="G22" s="10"/>
    </row>
    <row r="23" spans="1:7" ht="12.75" hidden="1">
      <c r="A23" s="41">
        <v>3222</v>
      </c>
      <c r="B23" s="70" t="s">
        <v>111</v>
      </c>
      <c r="C23" s="43">
        <v>0</v>
      </c>
      <c r="D23" s="43"/>
      <c r="E23" s="43">
        <v>0</v>
      </c>
      <c r="F23" s="9">
        <v>0</v>
      </c>
      <c r="G23" s="10"/>
    </row>
    <row r="24" spans="1:7" ht="12.75">
      <c r="A24" s="41" t="s">
        <v>49</v>
      </c>
      <c r="B24" s="70" t="s">
        <v>112</v>
      </c>
      <c r="C24" s="43">
        <v>19636.079368239432</v>
      </c>
      <c r="D24" s="43"/>
      <c r="E24" s="43">
        <v>21767.87</v>
      </c>
      <c r="F24" s="9">
        <f aca="true" t="shared" si="1" ref="F24:F32">E24/C24*100</f>
        <v>110.8564983456354</v>
      </c>
      <c r="G24" s="10"/>
    </row>
    <row r="25" spans="1:7" ht="25.5">
      <c r="A25" s="41" t="s">
        <v>54</v>
      </c>
      <c r="B25" s="70" t="s">
        <v>113</v>
      </c>
      <c r="C25" s="43">
        <v>554.8224832437454</v>
      </c>
      <c r="D25" s="43"/>
      <c r="E25" s="43">
        <v>2875.57</v>
      </c>
      <c r="F25" s="9">
        <f t="shared" si="1"/>
        <v>518.2864946618791</v>
      </c>
      <c r="G25" s="10"/>
    </row>
    <row r="26" spans="1:7" ht="12.75">
      <c r="A26" s="41">
        <v>3225</v>
      </c>
      <c r="B26" s="70" t="s">
        <v>114</v>
      </c>
      <c r="C26" s="43">
        <v>2007.3130267436459</v>
      </c>
      <c r="D26" s="43"/>
      <c r="E26" s="43">
        <v>6866.44</v>
      </c>
      <c r="F26" s="9">
        <f t="shared" si="1"/>
        <v>342.0712120390635</v>
      </c>
      <c r="G26" s="10"/>
    </row>
    <row r="27" spans="1:7" ht="12.75">
      <c r="A27" s="41">
        <v>3227</v>
      </c>
      <c r="B27" s="70" t="s">
        <v>115</v>
      </c>
      <c r="C27" s="43">
        <v>308.07883734819825</v>
      </c>
      <c r="D27" s="43"/>
      <c r="E27" s="43">
        <v>878.41</v>
      </c>
      <c r="F27" s="9">
        <f t="shared" si="1"/>
        <v>285.12506979088585</v>
      </c>
      <c r="G27" s="10"/>
    </row>
    <row r="28" spans="1:7" ht="12.75">
      <c r="A28" s="37">
        <v>323</v>
      </c>
      <c r="B28" s="69" t="s">
        <v>116</v>
      </c>
      <c r="C28" s="39">
        <v>25504.566991837542</v>
      </c>
      <c r="D28" s="39"/>
      <c r="E28" s="39">
        <f>SUM(E29:E37)</f>
        <v>30346.04</v>
      </c>
      <c r="F28" s="9">
        <f t="shared" si="1"/>
        <v>118.98276888885006</v>
      </c>
      <c r="G28" s="10"/>
    </row>
    <row r="29" spans="1:7" ht="12.75">
      <c r="A29" s="41" t="s">
        <v>58</v>
      </c>
      <c r="B29" s="70" t="s">
        <v>117</v>
      </c>
      <c r="C29" s="43">
        <v>1214.6127812064503</v>
      </c>
      <c r="D29" s="43"/>
      <c r="E29" s="43">
        <v>1259.71</v>
      </c>
      <c r="F29" s="9">
        <f t="shared" si="1"/>
        <v>103.71288854286182</v>
      </c>
      <c r="G29" s="10"/>
    </row>
    <row r="30" spans="1:7" ht="12.75">
      <c r="A30" s="41" t="s">
        <v>23</v>
      </c>
      <c r="B30" s="70" t="s">
        <v>118</v>
      </c>
      <c r="C30" s="43">
        <v>7600.6304333399685</v>
      </c>
      <c r="D30" s="43"/>
      <c r="E30" s="43">
        <v>6344.57</v>
      </c>
      <c r="F30" s="9">
        <f t="shared" si="1"/>
        <v>83.4742598741508</v>
      </c>
      <c r="G30" s="10"/>
    </row>
    <row r="31" spans="1:7" ht="12.75" hidden="1">
      <c r="A31" s="41">
        <v>3233</v>
      </c>
      <c r="B31" s="70" t="s">
        <v>150</v>
      </c>
      <c r="C31" s="43">
        <v>0</v>
      </c>
      <c r="D31" s="43"/>
      <c r="E31" s="43">
        <v>0</v>
      </c>
      <c r="F31" s="9" t="e">
        <f t="shared" si="1"/>
        <v>#DIV/0!</v>
      </c>
      <c r="G31" s="10"/>
    </row>
    <row r="32" spans="1:7" ht="12.75">
      <c r="A32" s="41" t="s">
        <v>47</v>
      </c>
      <c r="B32" s="70" t="s">
        <v>119</v>
      </c>
      <c r="C32" s="43">
        <v>5205.643373813789</v>
      </c>
      <c r="D32" s="43"/>
      <c r="E32" s="43">
        <v>5813.39</v>
      </c>
      <c r="F32" s="9">
        <f t="shared" si="1"/>
        <v>111.67476491461919</v>
      </c>
      <c r="G32" s="16"/>
    </row>
    <row r="33" spans="1:7" ht="12.75">
      <c r="A33" s="41">
        <v>3235</v>
      </c>
      <c r="B33" s="70" t="s">
        <v>120</v>
      </c>
      <c r="C33" s="43">
        <v>0</v>
      </c>
      <c r="D33" s="43"/>
      <c r="E33" s="43">
        <v>271.88</v>
      </c>
      <c r="F33" s="9">
        <v>0</v>
      </c>
      <c r="G33" s="16"/>
    </row>
    <row r="34" spans="1:7" ht="12.75">
      <c r="A34" s="41">
        <v>3236</v>
      </c>
      <c r="B34" s="70" t="s">
        <v>121</v>
      </c>
      <c r="C34" s="43">
        <v>2752.671046519344</v>
      </c>
      <c r="D34" s="43"/>
      <c r="E34" s="43">
        <v>2229.78</v>
      </c>
      <c r="F34" s="9">
        <f aca="true" t="shared" si="2" ref="F34:F41">E34/C34*100</f>
        <v>81.0042305207329</v>
      </c>
      <c r="G34" s="16"/>
    </row>
    <row r="35" spans="1:7" ht="12.75">
      <c r="A35" s="41">
        <v>3237</v>
      </c>
      <c r="B35" s="70" t="s">
        <v>122</v>
      </c>
      <c r="C35" s="43">
        <v>5722.069148583184</v>
      </c>
      <c r="D35" s="43"/>
      <c r="E35" s="43">
        <v>10987.78</v>
      </c>
      <c r="F35" s="9">
        <f t="shared" si="2"/>
        <v>192.0245931093062</v>
      </c>
      <c r="G35" s="16"/>
    </row>
    <row r="36" spans="1:7" ht="12.75">
      <c r="A36" s="41" t="s">
        <v>32</v>
      </c>
      <c r="B36" s="70" t="s">
        <v>123</v>
      </c>
      <c r="C36" s="43">
        <v>915.7873780609198</v>
      </c>
      <c r="D36" s="43"/>
      <c r="E36" s="43">
        <v>1387.69</v>
      </c>
      <c r="F36" s="9">
        <f t="shared" si="2"/>
        <v>151.5297145652174</v>
      </c>
      <c r="G36" s="16"/>
    </row>
    <row r="37" spans="1:7" ht="12.75">
      <c r="A37" s="41" t="s">
        <v>21</v>
      </c>
      <c r="B37" s="70" t="s">
        <v>124</v>
      </c>
      <c r="C37" s="43">
        <v>2093.1528303138894</v>
      </c>
      <c r="D37" s="43"/>
      <c r="E37" s="43">
        <v>2051.24</v>
      </c>
      <c r="F37" s="9">
        <f t="shared" si="2"/>
        <v>97.997622070071</v>
      </c>
      <c r="G37" s="16"/>
    </row>
    <row r="38" spans="1:7" ht="25.5">
      <c r="A38" s="37">
        <v>324</v>
      </c>
      <c r="B38" s="69" t="s">
        <v>125</v>
      </c>
      <c r="C38" s="39">
        <v>149.3131594664543</v>
      </c>
      <c r="D38" s="39"/>
      <c r="E38" s="39">
        <f>SUM(E39)</f>
        <v>159.2</v>
      </c>
      <c r="F38" s="9">
        <f t="shared" si="2"/>
        <v>106.62154666666667</v>
      </c>
      <c r="G38" s="10"/>
    </row>
    <row r="39" spans="1:7" ht="12.75" customHeight="1">
      <c r="A39" s="41">
        <v>3241</v>
      </c>
      <c r="B39" s="70" t="s">
        <v>320</v>
      </c>
      <c r="C39" s="43">
        <v>149.3131594664543</v>
      </c>
      <c r="D39" s="43"/>
      <c r="E39" s="43">
        <v>159.2</v>
      </c>
      <c r="F39" s="9">
        <f t="shared" si="2"/>
        <v>106.62154666666667</v>
      </c>
      <c r="G39" s="10"/>
    </row>
    <row r="40" spans="1:7" ht="12.75">
      <c r="A40" s="37">
        <v>329</v>
      </c>
      <c r="B40" s="69" t="s">
        <v>126</v>
      </c>
      <c r="C40" s="39">
        <v>6670.90583316743</v>
      </c>
      <c r="D40" s="39"/>
      <c r="E40" s="39">
        <f>SUM(E41:E46)</f>
        <v>3335.0099999999998</v>
      </c>
      <c r="F40" s="9">
        <f t="shared" si="2"/>
        <v>49.993360473153245</v>
      </c>
      <c r="G40" s="10"/>
    </row>
    <row r="41" spans="1:7" ht="12.75">
      <c r="A41" s="41">
        <v>3292</v>
      </c>
      <c r="B41" s="70" t="s">
        <v>127</v>
      </c>
      <c r="C41" s="43">
        <v>1045.7654787975312</v>
      </c>
      <c r="D41" s="43"/>
      <c r="E41" s="43">
        <v>1076.77</v>
      </c>
      <c r="F41" s="9">
        <f t="shared" si="2"/>
        <v>102.96476808912448</v>
      </c>
      <c r="G41" s="16"/>
    </row>
    <row r="42" spans="1:7" ht="12.75">
      <c r="A42" s="41" t="s">
        <v>143</v>
      </c>
      <c r="B42" s="70" t="s">
        <v>128</v>
      </c>
      <c r="C42" s="43">
        <v>1054.4986395912138</v>
      </c>
      <c r="D42" s="43"/>
      <c r="E42" s="43">
        <v>857.37</v>
      </c>
      <c r="F42" s="9">
        <v>0</v>
      </c>
      <c r="G42" s="16"/>
    </row>
    <row r="43" spans="1:7" ht="12.75" hidden="1">
      <c r="A43" s="41">
        <v>3294</v>
      </c>
      <c r="B43" s="70" t="s">
        <v>129</v>
      </c>
      <c r="C43" s="43">
        <v>0</v>
      </c>
      <c r="D43" s="43"/>
      <c r="E43" s="43">
        <v>0</v>
      </c>
      <c r="F43" s="9">
        <v>0</v>
      </c>
      <c r="G43" s="16"/>
    </row>
    <row r="44" spans="1:7" ht="12.75">
      <c r="A44" s="41">
        <v>3295</v>
      </c>
      <c r="B44" s="70" t="s">
        <v>130</v>
      </c>
      <c r="C44" s="43">
        <v>406.46360076979227</v>
      </c>
      <c r="D44" s="43"/>
      <c r="E44" s="43">
        <v>0</v>
      </c>
      <c r="F44" s="9">
        <f>E44/C44*100</f>
        <v>0</v>
      </c>
      <c r="G44" s="16"/>
    </row>
    <row r="45" spans="1:7" ht="12.75">
      <c r="A45" s="41">
        <v>3296</v>
      </c>
      <c r="B45" s="70" t="s">
        <v>280</v>
      </c>
      <c r="C45" s="43">
        <v>2911.605282367775</v>
      </c>
      <c r="D45" s="43"/>
      <c r="E45" s="43">
        <v>0</v>
      </c>
      <c r="F45" s="9">
        <v>0</v>
      </c>
      <c r="G45" s="16"/>
    </row>
    <row r="46" spans="1:7" ht="12.75">
      <c r="A46" s="41" t="s">
        <v>18</v>
      </c>
      <c r="B46" s="70" t="s">
        <v>126</v>
      </c>
      <c r="C46" s="43">
        <v>1252.5728316411175</v>
      </c>
      <c r="D46" s="43"/>
      <c r="E46" s="43">
        <v>1400.87</v>
      </c>
      <c r="F46" s="9">
        <f>E46/C46*100</f>
        <v>111.83940483241872</v>
      </c>
      <c r="G46" s="16"/>
    </row>
    <row r="47" spans="1:7" ht="12.75">
      <c r="A47" s="37">
        <v>34</v>
      </c>
      <c r="B47" s="69" t="s">
        <v>131</v>
      </c>
      <c r="C47" s="39">
        <f>SUM(C48)</f>
        <v>2143.3618687371422</v>
      </c>
      <c r="D47" s="39">
        <v>475</v>
      </c>
      <c r="E47" s="39">
        <f>SUM(E48)</f>
        <v>484.59</v>
      </c>
      <c r="F47" s="9">
        <f>E47/C47*100</f>
        <v>22.608874734041894</v>
      </c>
      <c r="G47" s="10">
        <f>E47/D47*100</f>
        <v>102.01894736842105</v>
      </c>
    </row>
    <row r="48" spans="1:7" ht="12.75">
      <c r="A48" s="37">
        <v>343</v>
      </c>
      <c r="B48" s="69" t="s">
        <v>132</v>
      </c>
      <c r="C48" s="39">
        <v>2143.3618687371422</v>
      </c>
      <c r="D48" s="39"/>
      <c r="E48" s="39">
        <f>SUM(E49:E51)</f>
        <v>484.59</v>
      </c>
      <c r="F48" s="9">
        <f>E48/C48*100</f>
        <v>22.608874734041894</v>
      </c>
      <c r="G48" s="10"/>
    </row>
    <row r="49" spans="1:7" ht="12.75">
      <c r="A49" s="41" t="s">
        <v>37</v>
      </c>
      <c r="B49" s="70" t="s">
        <v>133</v>
      </c>
      <c r="C49" s="43">
        <v>531.9848695998406</v>
      </c>
      <c r="D49" s="43"/>
      <c r="E49" s="43">
        <v>484.59</v>
      </c>
      <c r="F49" s="9">
        <f>E49/C49*100</f>
        <v>91.09093654571583</v>
      </c>
      <c r="G49" s="10"/>
    </row>
    <row r="50" spans="1:7" ht="12.75">
      <c r="A50" s="41">
        <v>3432</v>
      </c>
      <c r="B50" s="70" t="s">
        <v>326</v>
      </c>
      <c r="C50" s="43">
        <v>113.09</v>
      </c>
      <c r="D50" s="43"/>
      <c r="E50" s="43">
        <v>0</v>
      </c>
      <c r="F50" s="9">
        <f>E50/C50*100</f>
        <v>0</v>
      </c>
      <c r="G50" s="10"/>
    </row>
    <row r="51" spans="1:7" ht="12.75">
      <c r="A51" s="41">
        <v>3433</v>
      </c>
      <c r="B51" s="70" t="s">
        <v>281</v>
      </c>
      <c r="C51" s="43">
        <v>1498.29</v>
      </c>
      <c r="D51" s="43"/>
      <c r="E51" s="43">
        <v>0</v>
      </c>
      <c r="F51" s="9">
        <v>0</v>
      </c>
      <c r="G51" s="10"/>
    </row>
    <row r="52" spans="1:7" ht="12.75">
      <c r="A52" s="37">
        <v>38</v>
      </c>
      <c r="B52" s="69" t="s">
        <v>313</v>
      </c>
      <c r="C52" s="39">
        <f>C53+C55</f>
        <v>0</v>
      </c>
      <c r="D52" s="39">
        <v>4.46</v>
      </c>
      <c r="E52" s="39">
        <f>E53+E55</f>
        <v>12.63</v>
      </c>
      <c r="F52" s="9">
        <v>0</v>
      </c>
      <c r="G52" s="10">
        <v>0</v>
      </c>
    </row>
    <row r="53" spans="1:7" ht="12.75">
      <c r="A53" s="37">
        <v>381</v>
      </c>
      <c r="B53" s="69" t="s">
        <v>314</v>
      </c>
      <c r="C53" s="39">
        <v>0</v>
      </c>
      <c r="D53" s="39"/>
      <c r="E53" s="39">
        <f>E54</f>
        <v>12.63</v>
      </c>
      <c r="F53" s="9">
        <v>0</v>
      </c>
      <c r="G53" s="10"/>
    </row>
    <row r="54" spans="1:7" ht="12.75">
      <c r="A54" s="41">
        <v>3812</v>
      </c>
      <c r="B54" s="70" t="s">
        <v>315</v>
      </c>
      <c r="C54" s="43">
        <v>0</v>
      </c>
      <c r="D54" s="43"/>
      <c r="E54" s="43">
        <v>12.63</v>
      </c>
      <c r="F54" s="9">
        <v>0</v>
      </c>
      <c r="G54" s="16"/>
    </row>
    <row r="55" spans="1:7" ht="26.25" customHeight="1" hidden="1">
      <c r="A55" s="37">
        <v>369</v>
      </c>
      <c r="B55" s="69" t="s">
        <v>146</v>
      </c>
      <c r="C55" s="39">
        <v>0</v>
      </c>
      <c r="D55" s="39">
        <f>D56</f>
        <v>0</v>
      </c>
      <c r="E55" s="39">
        <f>E56</f>
        <v>0</v>
      </c>
      <c r="F55" s="9">
        <v>0</v>
      </c>
      <c r="G55" s="10">
        <v>0</v>
      </c>
    </row>
    <row r="56" spans="1:7" ht="26.25" customHeight="1" hidden="1">
      <c r="A56" s="41">
        <v>3691</v>
      </c>
      <c r="B56" s="70" t="s">
        <v>146</v>
      </c>
      <c r="C56" s="43">
        <v>0</v>
      </c>
      <c r="D56" s="43"/>
      <c r="E56" s="43">
        <v>0</v>
      </c>
      <c r="F56" s="9">
        <v>0</v>
      </c>
      <c r="G56" s="16"/>
    </row>
    <row r="57" spans="1:7" ht="26.25" customHeight="1" hidden="1">
      <c r="A57" s="37">
        <v>37</v>
      </c>
      <c r="B57" s="69" t="s">
        <v>147</v>
      </c>
      <c r="C57" s="39">
        <v>0</v>
      </c>
      <c r="D57" s="39">
        <f>SUM(D58)</f>
        <v>0</v>
      </c>
      <c r="E57" s="39">
        <f>SUM(E58)</f>
        <v>0</v>
      </c>
      <c r="F57" s="9">
        <v>0</v>
      </c>
      <c r="G57" s="10">
        <v>0</v>
      </c>
    </row>
    <row r="58" spans="1:7" ht="26.25" customHeight="1" hidden="1">
      <c r="A58" s="37">
        <v>372</v>
      </c>
      <c r="B58" s="69" t="s">
        <v>147</v>
      </c>
      <c r="C58" s="39">
        <v>0</v>
      </c>
      <c r="D58" s="39">
        <v>0</v>
      </c>
      <c r="E58" s="39">
        <f>SUM(E59)</f>
        <v>0</v>
      </c>
      <c r="F58" s="9">
        <v>0</v>
      </c>
      <c r="G58" s="10">
        <v>0</v>
      </c>
    </row>
    <row r="59" spans="1:7" ht="26.25" customHeight="1" hidden="1">
      <c r="A59" s="41">
        <v>3722</v>
      </c>
      <c r="B59" s="70" t="s">
        <v>147</v>
      </c>
      <c r="C59" s="43">
        <v>0</v>
      </c>
      <c r="D59" s="43"/>
      <c r="E59" s="43">
        <v>0</v>
      </c>
      <c r="F59" s="9">
        <v>0</v>
      </c>
      <c r="G59" s="16"/>
    </row>
    <row r="60" spans="1:7" ht="12.75">
      <c r="A60" s="96">
        <v>4</v>
      </c>
      <c r="B60" s="100" t="s">
        <v>148</v>
      </c>
      <c r="C60" s="91">
        <f>SUM(C61,C64)</f>
        <v>3552.87</v>
      </c>
      <c r="D60" s="91">
        <f>SUM(D61,D64)</f>
        <v>231036.77</v>
      </c>
      <c r="E60" s="91">
        <f>SUM(E61,E64)</f>
        <v>197207.44</v>
      </c>
      <c r="F60" s="92">
        <f>E60/C60*100</f>
        <v>5550.651726632273</v>
      </c>
      <c r="G60" s="93">
        <f>E60/D60*100</f>
        <v>85.35759913887301</v>
      </c>
    </row>
    <row r="61" spans="1:7" ht="26.25" customHeight="1" hidden="1">
      <c r="A61" s="37">
        <v>41</v>
      </c>
      <c r="B61" s="69" t="s">
        <v>171</v>
      </c>
      <c r="C61" s="39">
        <f>SUM(C62)</f>
        <v>0</v>
      </c>
      <c r="D61" s="39">
        <f>SUM(D62)</f>
        <v>0</v>
      </c>
      <c r="E61" s="39">
        <f>SUM(E62)</f>
        <v>0</v>
      </c>
      <c r="F61" s="9">
        <v>0</v>
      </c>
      <c r="G61" s="10">
        <v>0</v>
      </c>
    </row>
    <row r="62" spans="1:7" ht="12.75" customHeight="1" hidden="1">
      <c r="A62" s="37">
        <v>412</v>
      </c>
      <c r="B62" s="69" t="s">
        <v>149</v>
      </c>
      <c r="C62" s="39">
        <v>0</v>
      </c>
      <c r="D62" s="39">
        <v>0</v>
      </c>
      <c r="E62" s="39">
        <f>E63</f>
        <v>0</v>
      </c>
      <c r="F62" s="9">
        <v>0</v>
      </c>
      <c r="G62" s="10">
        <v>0</v>
      </c>
    </row>
    <row r="63" spans="1:7" ht="12.75" customHeight="1" hidden="1">
      <c r="A63" s="41">
        <v>4121</v>
      </c>
      <c r="B63" s="70" t="s">
        <v>149</v>
      </c>
      <c r="C63" s="43"/>
      <c r="D63" s="43"/>
      <c r="E63" s="43">
        <v>0</v>
      </c>
      <c r="F63" s="9">
        <v>0</v>
      </c>
      <c r="G63" s="10"/>
    </row>
    <row r="64" spans="1:7" ht="25.5">
      <c r="A64" s="37">
        <v>42</v>
      </c>
      <c r="B64" s="69" t="s">
        <v>134</v>
      </c>
      <c r="C64" s="39">
        <f>C65+C74+C72</f>
        <v>3552.87</v>
      </c>
      <c r="D64" s="39">
        <v>231036.77</v>
      </c>
      <c r="E64" s="39">
        <f>E65+E74+E72</f>
        <v>197207.44</v>
      </c>
      <c r="F64" s="9">
        <f>E64/C64*100</f>
        <v>5550.651726632273</v>
      </c>
      <c r="G64" s="10">
        <f>E64/D64*100</f>
        <v>85.35759913887301</v>
      </c>
    </row>
    <row r="65" spans="1:7" ht="12.75">
      <c r="A65" s="37">
        <v>422</v>
      </c>
      <c r="B65" s="69" t="s">
        <v>135</v>
      </c>
      <c r="C65" s="39">
        <f>SUM(C66:C71)</f>
        <v>2580.67</v>
      </c>
      <c r="D65" s="39"/>
      <c r="E65" s="39">
        <f>SUM(E66:E71)</f>
        <v>195459.87</v>
      </c>
      <c r="F65" s="9">
        <f>E65/C65*100</f>
        <v>7573.997062778271</v>
      </c>
      <c r="G65" s="10"/>
    </row>
    <row r="66" spans="1:7" ht="12.75">
      <c r="A66" s="41" t="s">
        <v>27</v>
      </c>
      <c r="B66" s="70" t="s">
        <v>136</v>
      </c>
      <c r="C66" s="43">
        <v>1460.16</v>
      </c>
      <c r="D66" s="43"/>
      <c r="E66" s="43">
        <v>1260.86</v>
      </c>
      <c r="F66" s="9">
        <f>E66/C66*100</f>
        <v>86.35081087004163</v>
      </c>
      <c r="G66" s="16"/>
    </row>
    <row r="67" spans="1:7" ht="12.75" hidden="1">
      <c r="A67" s="41">
        <v>4222</v>
      </c>
      <c r="B67" s="70" t="s">
        <v>137</v>
      </c>
      <c r="C67" s="43">
        <v>0</v>
      </c>
      <c r="D67" s="43"/>
      <c r="E67" s="43">
        <v>0</v>
      </c>
      <c r="F67" s="9">
        <v>0</v>
      </c>
      <c r="G67" s="16"/>
    </row>
    <row r="68" spans="1:7" ht="12.75">
      <c r="A68" s="41">
        <v>4223</v>
      </c>
      <c r="B68" s="70" t="s">
        <v>138</v>
      </c>
      <c r="C68" s="43">
        <v>460.48</v>
      </c>
      <c r="D68" s="43"/>
      <c r="E68" s="43">
        <v>4544.5</v>
      </c>
      <c r="F68" s="9">
        <f>E68/C68*100</f>
        <v>986.9049687282835</v>
      </c>
      <c r="G68" s="16"/>
    </row>
    <row r="69" spans="1:7" ht="12.75">
      <c r="A69" s="41">
        <v>4225</v>
      </c>
      <c r="B69" s="70" t="s">
        <v>316</v>
      </c>
      <c r="C69" s="43">
        <v>660.03</v>
      </c>
      <c r="D69" s="43"/>
      <c r="E69" s="43">
        <v>189654.51</v>
      </c>
      <c r="F69" s="9">
        <f>E69/C69*100</f>
        <v>28734.22571701287</v>
      </c>
      <c r="G69" s="16"/>
    </row>
    <row r="70" spans="1:7" ht="12.75" hidden="1">
      <c r="A70" s="41">
        <v>4226</v>
      </c>
      <c r="B70" s="70" t="s">
        <v>139</v>
      </c>
      <c r="C70" s="43">
        <v>0</v>
      </c>
      <c r="D70" s="43"/>
      <c r="E70" s="43">
        <v>0</v>
      </c>
      <c r="F70" s="9">
        <v>0</v>
      </c>
      <c r="G70" s="16"/>
    </row>
    <row r="71" spans="1:7" ht="12.75" hidden="1">
      <c r="A71" s="41">
        <v>4227</v>
      </c>
      <c r="B71" s="70" t="s">
        <v>140</v>
      </c>
      <c r="C71" s="43">
        <v>0</v>
      </c>
      <c r="D71" s="43"/>
      <c r="E71" s="43">
        <v>0</v>
      </c>
      <c r="F71" s="9">
        <v>0</v>
      </c>
      <c r="G71" s="16"/>
    </row>
    <row r="72" spans="1:7" ht="25.5">
      <c r="A72" s="37">
        <v>424</v>
      </c>
      <c r="B72" s="69" t="s">
        <v>319</v>
      </c>
      <c r="C72" s="39">
        <f>C73</f>
        <v>972.2</v>
      </c>
      <c r="D72" s="39"/>
      <c r="E72" s="39">
        <f>E73</f>
        <v>786.04</v>
      </c>
      <c r="F72" s="9">
        <f>E72/C72*100</f>
        <v>80.85167660975108</v>
      </c>
      <c r="G72" s="10"/>
    </row>
    <row r="73" spans="1:7" ht="12.75">
      <c r="A73" s="41">
        <v>4241</v>
      </c>
      <c r="B73" s="70" t="s">
        <v>141</v>
      </c>
      <c r="C73" s="82">
        <v>972.2</v>
      </c>
      <c r="D73" s="43"/>
      <c r="E73" s="43">
        <v>786.04</v>
      </c>
      <c r="F73" s="9">
        <f>E73/C73*100</f>
        <v>80.85167660975108</v>
      </c>
      <c r="G73" s="10"/>
    </row>
    <row r="74" spans="1:7" ht="12.75">
      <c r="A74" s="37">
        <v>426</v>
      </c>
      <c r="B74" s="69" t="s">
        <v>318</v>
      </c>
      <c r="C74" s="39">
        <v>0</v>
      </c>
      <c r="D74" s="39"/>
      <c r="E74" s="39">
        <f>E75</f>
        <v>961.53</v>
      </c>
      <c r="F74" s="9"/>
      <c r="G74" s="10"/>
    </row>
    <row r="75" spans="1:7" ht="12.75">
      <c r="A75" s="41">
        <v>4262</v>
      </c>
      <c r="B75" s="70" t="s">
        <v>317</v>
      </c>
      <c r="C75" s="82">
        <v>0</v>
      </c>
      <c r="D75" s="43"/>
      <c r="E75" s="43">
        <v>961.53</v>
      </c>
      <c r="F75" s="9"/>
      <c r="G75" s="10"/>
    </row>
    <row r="76" spans="1:7" s="40" customFormat="1" ht="12.75" customHeight="1" hidden="1">
      <c r="A76" s="89">
        <v>5</v>
      </c>
      <c r="B76" s="90" t="s">
        <v>231</v>
      </c>
      <c r="C76" s="95">
        <v>0</v>
      </c>
      <c r="D76" s="91">
        <f>D77</f>
        <v>0</v>
      </c>
      <c r="E76" s="91">
        <f>E77</f>
        <v>0</v>
      </c>
      <c r="F76" s="92">
        <v>0</v>
      </c>
      <c r="G76" s="93">
        <v>0</v>
      </c>
    </row>
    <row r="77" spans="1:7" s="40" customFormat="1" ht="26.25" customHeight="1" hidden="1">
      <c r="A77" s="87">
        <v>54</v>
      </c>
      <c r="B77" s="79" t="s">
        <v>232</v>
      </c>
      <c r="C77" s="84">
        <v>0</v>
      </c>
      <c r="D77" s="39">
        <f>D78</f>
        <v>0</v>
      </c>
      <c r="E77" s="39">
        <f>E78</f>
        <v>0</v>
      </c>
      <c r="F77" s="9">
        <v>0</v>
      </c>
      <c r="G77" s="10">
        <v>0</v>
      </c>
    </row>
    <row r="78" spans="1:7" ht="26.25" customHeight="1" hidden="1">
      <c r="A78" s="88">
        <v>544</v>
      </c>
      <c r="B78" s="78" t="s">
        <v>233</v>
      </c>
      <c r="C78" s="82">
        <v>761473.188665472</v>
      </c>
      <c r="D78" s="43"/>
      <c r="E78" s="43">
        <v>0</v>
      </c>
      <c r="F78" s="9">
        <v>0</v>
      </c>
      <c r="G78" s="10"/>
    </row>
    <row r="79" spans="1:7" ht="19.5" customHeight="1">
      <c r="A79" s="101" t="s">
        <v>142</v>
      </c>
      <c r="B79" s="102"/>
      <c r="C79" s="91">
        <f>SUM(C60,C4,C76)</f>
        <v>761473.1885347401</v>
      </c>
      <c r="D79" s="91">
        <f>SUM(D60,D4,D76)</f>
        <v>1117645.22</v>
      </c>
      <c r="E79" s="91">
        <f>SUM(E60,E4,E76)</f>
        <v>1078398.72</v>
      </c>
      <c r="F79" s="92">
        <f>E79/C79*100</f>
        <v>141.62005126866012</v>
      </c>
      <c r="G79" s="93">
        <f>E79/D79*100</f>
        <v>96.48846527523287</v>
      </c>
    </row>
    <row r="80" spans="1:7" ht="17.25" customHeight="1">
      <c r="A80" s="76"/>
      <c r="B80" s="64"/>
      <c r="C80" s="65"/>
      <c r="D80" s="65"/>
      <c r="E80" s="65"/>
      <c r="F80" s="71"/>
      <c r="G80" s="66"/>
    </row>
    <row r="81" spans="1:7" ht="42" customHeight="1">
      <c r="A81" s="163" t="s">
        <v>173</v>
      </c>
      <c r="B81" s="163"/>
      <c r="C81" s="163"/>
      <c r="D81" s="163"/>
      <c r="E81" s="163"/>
      <c r="F81" s="163"/>
      <c r="G81" s="163"/>
    </row>
    <row r="82" spans="1:7" s="33" customFormat="1" ht="39" customHeight="1">
      <c r="A82" s="29" t="s">
        <v>234</v>
      </c>
      <c r="B82" s="30" t="s">
        <v>235</v>
      </c>
      <c r="C82" s="31" t="s">
        <v>289</v>
      </c>
      <c r="D82" s="32" t="s">
        <v>299</v>
      </c>
      <c r="E82" s="32" t="s">
        <v>300</v>
      </c>
      <c r="F82" s="5" t="s">
        <v>85</v>
      </c>
      <c r="G82" s="6" t="s">
        <v>292</v>
      </c>
    </row>
    <row r="83" spans="1:7" s="73" customFormat="1" ht="13.5" customHeight="1">
      <c r="A83" s="166">
        <v>1</v>
      </c>
      <c r="B83" s="166"/>
      <c r="C83" s="34">
        <v>2</v>
      </c>
      <c r="D83" s="35">
        <v>3</v>
      </c>
      <c r="E83" s="35">
        <v>5</v>
      </c>
      <c r="F83" s="35" t="s">
        <v>86</v>
      </c>
      <c r="G83" s="6" t="s">
        <v>290</v>
      </c>
    </row>
    <row r="84" spans="1:7" ht="19.5" customHeight="1">
      <c r="A84" s="59">
        <v>1</v>
      </c>
      <c r="B84" s="59" t="s">
        <v>163</v>
      </c>
      <c r="C84" s="49">
        <v>83061.96562479262</v>
      </c>
      <c r="D84" s="49">
        <f>42252.24+42150.35+619.85+29847.34+1327.23+330</f>
        <v>116527.01</v>
      </c>
      <c r="E84" s="49">
        <f>42252.24+42902.56+1327.23+29847.34+330</f>
        <v>116659.36999999998</v>
      </c>
      <c r="F84" s="10">
        <f aca="true" t="shared" si="3" ref="F84:F89">E84/C84*100</f>
        <v>140.44860258541618</v>
      </c>
      <c r="G84" s="10">
        <f aca="true" t="shared" si="4" ref="G84:G89">E84/D84*100</f>
        <v>100.11358739917895</v>
      </c>
    </row>
    <row r="85" spans="1:7" ht="19.5" customHeight="1">
      <c r="A85" s="59">
        <v>2</v>
      </c>
      <c r="B85" s="59" t="s">
        <v>167</v>
      </c>
      <c r="C85" s="49">
        <v>8345.396509390139</v>
      </c>
      <c r="D85" s="49">
        <f>14267.92+14624.55</f>
        <v>28892.47</v>
      </c>
      <c r="E85" s="49">
        <f>2215.88+18398.59-1500-7638.57</f>
        <v>11475.900000000001</v>
      </c>
      <c r="F85" s="10">
        <f t="shared" si="3"/>
        <v>137.51174059959234</v>
      </c>
      <c r="G85" s="10">
        <f t="shared" si="4"/>
        <v>39.71934555958698</v>
      </c>
    </row>
    <row r="86" spans="1:7" ht="19.5" customHeight="1">
      <c r="A86" s="59">
        <v>3</v>
      </c>
      <c r="B86" s="59" t="s">
        <v>164</v>
      </c>
      <c r="C86" s="49">
        <v>0</v>
      </c>
      <c r="D86" s="49">
        <v>0</v>
      </c>
      <c r="E86" s="49">
        <v>1500</v>
      </c>
      <c r="F86" s="10"/>
      <c r="G86" s="10"/>
    </row>
    <row r="87" spans="1:7" ht="19.5" customHeight="1">
      <c r="A87" s="59">
        <v>4</v>
      </c>
      <c r="B87" s="59" t="s">
        <v>165</v>
      </c>
      <c r="C87" s="49">
        <v>533.5788705289003</v>
      </c>
      <c r="D87" s="49">
        <v>8298.26</v>
      </c>
      <c r="E87" s="49">
        <v>7638.57</v>
      </c>
      <c r="F87" s="10">
        <f t="shared" si="3"/>
        <v>1431.572804303215</v>
      </c>
      <c r="G87" s="10">
        <f t="shared" si="4"/>
        <v>92.05026113908217</v>
      </c>
    </row>
    <row r="88" spans="1:7" ht="19.5" customHeight="1">
      <c r="A88" s="59">
        <v>5</v>
      </c>
      <c r="B88" s="59" t="s">
        <v>166</v>
      </c>
      <c r="C88" s="49">
        <v>669532.2476607604</v>
      </c>
      <c r="D88" s="49">
        <f>734100+26.57+179083.43+50713.02+4.46</f>
        <v>963927.48</v>
      </c>
      <c r="E88" s="49">
        <f>733129.77+438+4.46+159960.55+7432.47+6023.98+34135.65</f>
        <v>941124.88</v>
      </c>
      <c r="F88" s="10">
        <f t="shared" si="3"/>
        <v>140.56453341689533</v>
      </c>
      <c r="G88" s="10">
        <f t="shared" si="4"/>
        <v>97.63440710290779</v>
      </c>
    </row>
    <row r="89" spans="1:7" ht="19.5" customHeight="1">
      <c r="A89" s="59"/>
      <c r="B89" s="61" t="s">
        <v>168</v>
      </c>
      <c r="C89" s="62">
        <f>SUM(C84:C88)</f>
        <v>761473.1886654721</v>
      </c>
      <c r="D89" s="62">
        <f>SUM(D84:D88)</f>
        <v>1117645.22</v>
      </c>
      <c r="E89" s="62">
        <f>SUM(E84:E88)</f>
        <v>1078398.72</v>
      </c>
      <c r="F89" s="10">
        <f t="shared" si="3"/>
        <v>141.62005124434637</v>
      </c>
      <c r="G89" s="10">
        <f t="shared" si="4"/>
        <v>96.48846527523287</v>
      </c>
    </row>
  </sheetData>
  <sheetProtection/>
  <mergeCells count="4">
    <mergeCell ref="A83:B83"/>
    <mergeCell ref="A1:G1"/>
    <mergeCell ref="A3:B3"/>
    <mergeCell ref="A81:G8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0"/>
  <sheetViews>
    <sheetView showGridLines="0" zoomScale="90" zoomScaleNormal="90" zoomScalePageLayoutView="0" workbookViewId="0" topLeftCell="A193">
      <selection activeCell="H233" sqref="H233:H234"/>
    </sheetView>
  </sheetViews>
  <sheetFormatPr defaultColWidth="8.8515625" defaultRowHeight="27" customHeight="1"/>
  <cols>
    <col min="1" max="1" width="9.00390625" style="122" bestFit="1" customWidth="1"/>
    <col min="2" max="2" width="12.8515625" style="122" bestFit="1" customWidth="1"/>
    <col min="3" max="3" width="57.7109375" style="122" bestFit="1" customWidth="1"/>
    <col min="4" max="4" width="13.7109375" style="135" bestFit="1" customWidth="1"/>
    <col min="5" max="5" width="14.140625" style="136" bestFit="1" customWidth="1"/>
    <col min="6" max="6" width="16.57421875" style="136" bestFit="1" customWidth="1"/>
    <col min="7" max="7" width="14.140625" style="136" bestFit="1" customWidth="1"/>
    <col min="8" max="8" width="11.28125" style="124" bestFit="1" customWidth="1"/>
    <col min="9" max="9" width="10.28125" style="124" bestFit="1" customWidth="1"/>
    <col min="10" max="12" width="11.140625" style="122" customWidth="1"/>
    <col min="13" max="16384" width="8.8515625" style="122" customWidth="1"/>
  </cols>
  <sheetData>
    <row r="1" spans="1:9" ht="27" customHeight="1">
      <c r="A1" s="173" t="s">
        <v>325</v>
      </c>
      <c r="B1" s="173"/>
      <c r="C1" s="173"/>
      <c r="D1" s="173"/>
      <c r="E1" s="173"/>
      <c r="F1" s="173"/>
      <c r="G1" s="173"/>
      <c r="H1" s="173"/>
      <c r="I1" s="173"/>
    </row>
    <row r="2" spans="1:9" s="124" customFormat="1" ht="25.5">
      <c r="A2" s="123"/>
      <c r="B2" s="170" t="s">
        <v>0</v>
      </c>
      <c r="C2" s="171"/>
      <c r="D2" s="123" t="s">
        <v>295</v>
      </c>
      <c r="E2" s="152" t="s">
        <v>296</v>
      </c>
      <c r="F2" s="152" t="s">
        <v>297</v>
      </c>
      <c r="G2" s="152" t="s">
        <v>301</v>
      </c>
      <c r="H2" s="123" t="s">
        <v>81</v>
      </c>
      <c r="I2" s="123" t="s">
        <v>82</v>
      </c>
    </row>
    <row r="3" spans="1:10" s="128" customFormat="1" ht="14.25" customHeight="1">
      <c r="A3" s="125"/>
      <c r="B3" s="172" t="s">
        <v>1</v>
      </c>
      <c r="C3" s="171"/>
      <c r="D3" s="126"/>
      <c r="E3" s="21">
        <v>2</v>
      </c>
      <c r="F3" s="22">
        <v>3</v>
      </c>
      <c r="G3" s="22">
        <v>4</v>
      </c>
      <c r="H3" s="23" t="s">
        <v>321</v>
      </c>
      <c r="I3" s="24" t="s">
        <v>322</v>
      </c>
      <c r="J3" s="127"/>
    </row>
    <row r="4" spans="1:9" ht="27" customHeight="1">
      <c r="A4" s="137"/>
      <c r="B4" s="138"/>
      <c r="C4" s="139" t="s">
        <v>240</v>
      </c>
      <c r="D4" s="140"/>
      <c r="E4" s="141">
        <f>SUM(E5,E114,E204,E219,E243)</f>
        <v>761473.1900000002</v>
      </c>
      <c r="F4" s="141">
        <f>SUM(F5,F114,F204,F219,F243)</f>
        <v>1117645.22</v>
      </c>
      <c r="G4" s="141">
        <f>SUM(G5,G114,G204,G219,G243)</f>
        <v>1078398.72</v>
      </c>
      <c r="H4" s="142">
        <f aca="true" t="shared" si="0" ref="H4:H49">G4/E4*100</f>
        <v>141.62005099614862</v>
      </c>
      <c r="I4" s="142">
        <f>G4/F4*100</f>
        <v>96.48846527523287</v>
      </c>
    </row>
    <row r="5" spans="1:9" ht="27" customHeight="1">
      <c r="A5" s="143">
        <v>2201</v>
      </c>
      <c r="B5" s="144" t="s">
        <v>2</v>
      </c>
      <c r="C5" s="143" t="s">
        <v>239</v>
      </c>
      <c r="D5" s="144"/>
      <c r="E5" s="145">
        <f>SUM(E6,E37,E48,E91:E91)</f>
        <v>710213.0600000002</v>
      </c>
      <c r="F5" s="145">
        <f>SUM(F6,F37,F48,F91:F91)</f>
        <v>841068.77</v>
      </c>
      <c r="G5" s="145">
        <f>SUM(G6,G37,G48,G91)</f>
        <v>836063.31</v>
      </c>
      <c r="H5" s="146">
        <f t="shared" si="0"/>
        <v>117.7200698055313</v>
      </c>
      <c r="I5" s="146">
        <f>G5/F5*100</f>
        <v>99.4048691167073</v>
      </c>
    </row>
    <row r="6" spans="1:9" ht="27" customHeight="1">
      <c r="A6" s="147" t="s">
        <v>241</v>
      </c>
      <c r="B6" s="148" t="s">
        <v>3</v>
      </c>
      <c r="C6" s="147" t="s">
        <v>242</v>
      </c>
      <c r="D6" s="149"/>
      <c r="E6" s="150">
        <f>E7</f>
        <v>40810.840000000004</v>
      </c>
      <c r="F6" s="150">
        <f>F7</f>
        <v>42252.24</v>
      </c>
      <c r="G6" s="150">
        <f>G7</f>
        <v>42252.24</v>
      </c>
      <c r="H6" s="151">
        <f t="shared" si="0"/>
        <v>103.53190475863765</v>
      </c>
      <c r="I6" s="151">
        <f>G6/F6*100</f>
        <v>100</v>
      </c>
    </row>
    <row r="7" spans="1:9" ht="27" customHeight="1">
      <c r="A7" s="130"/>
      <c r="B7" s="133">
        <v>3</v>
      </c>
      <c r="C7" s="133" t="s">
        <v>181</v>
      </c>
      <c r="D7" s="132"/>
      <c r="E7" s="106">
        <f>SUM(E8,E34)</f>
        <v>40810.840000000004</v>
      </c>
      <c r="F7" s="106">
        <f>SUM(F8,F34)</f>
        <v>42252.24</v>
      </c>
      <c r="G7" s="106">
        <f>SUM(G8,G34)</f>
        <v>42252.24</v>
      </c>
      <c r="H7" s="107">
        <f t="shared" si="0"/>
        <v>103.53190475863765</v>
      </c>
      <c r="I7" s="107">
        <f>G7/F7*100</f>
        <v>100</v>
      </c>
    </row>
    <row r="8" spans="1:9" ht="27" customHeight="1">
      <c r="A8" s="130"/>
      <c r="B8" s="133">
        <v>32</v>
      </c>
      <c r="C8" s="133" t="s">
        <v>180</v>
      </c>
      <c r="D8" s="132"/>
      <c r="E8" s="106">
        <f>SUM(E9,E13,E18,E28,E30)</f>
        <v>40436.560000000005</v>
      </c>
      <c r="F8" s="106">
        <v>41952.24</v>
      </c>
      <c r="G8" s="106">
        <f>SUM(G9,G13,G18,G28,G30)</f>
        <v>41952.24</v>
      </c>
      <c r="H8" s="107">
        <f t="shared" si="0"/>
        <v>103.74829115038469</v>
      </c>
      <c r="I8" s="107">
        <f>G8/F8*100</f>
        <v>100</v>
      </c>
    </row>
    <row r="9" spans="1:9" ht="27" customHeight="1">
      <c r="A9" s="130"/>
      <c r="B9" s="133" t="s">
        <v>6</v>
      </c>
      <c r="C9" s="133" t="s">
        <v>7</v>
      </c>
      <c r="D9" s="132"/>
      <c r="E9" s="106">
        <f>SUM(E10:E12)</f>
        <v>3510.92</v>
      </c>
      <c r="F9" s="104"/>
      <c r="G9" s="106">
        <f>SUM(G10:G12)</f>
        <v>2947.65</v>
      </c>
      <c r="H9" s="107">
        <f t="shared" si="0"/>
        <v>83.95662675310174</v>
      </c>
      <c r="I9" s="107"/>
    </row>
    <row r="10" spans="1:9" ht="27" customHeight="1">
      <c r="A10" s="129"/>
      <c r="B10" s="129" t="s">
        <v>9</v>
      </c>
      <c r="C10" s="129" t="s">
        <v>10</v>
      </c>
      <c r="D10" s="134">
        <v>48007</v>
      </c>
      <c r="E10" s="104">
        <v>3039.35</v>
      </c>
      <c r="F10" s="104"/>
      <c r="G10" s="104">
        <v>2748.85</v>
      </c>
      <c r="H10" s="105">
        <f t="shared" si="0"/>
        <v>90.4420353036011</v>
      </c>
      <c r="I10" s="105"/>
    </row>
    <row r="11" spans="1:9" ht="27" customHeight="1">
      <c r="A11" s="129"/>
      <c r="B11" s="129" t="s">
        <v>39</v>
      </c>
      <c r="C11" s="129" t="s">
        <v>40</v>
      </c>
      <c r="D11" s="134">
        <v>48007</v>
      </c>
      <c r="E11" s="104">
        <v>328.49</v>
      </c>
      <c r="F11" s="104"/>
      <c r="G11" s="104">
        <v>158</v>
      </c>
      <c r="H11" s="105">
        <f t="shared" si="0"/>
        <v>48.09887667813327</v>
      </c>
      <c r="I11" s="105"/>
    </row>
    <row r="12" spans="1:9" ht="27" customHeight="1">
      <c r="A12" s="129"/>
      <c r="B12" s="129">
        <v>3214</v>
      </c>
      <c r="C12" s="129" t="s">
        <v>244</v>
      </c>
      <c r="D12" s="134">
        <v>48007</v>
      </c>
      <c r="E12" s="104">
        <v>143.08</v>
      </c>
      <c r="F12" s="104"/>
      <c r="G12" s="104">
        <v>40.8</v>
      </c>
      <c r="H12" s="105">
        <f t="shared" si="0"/>
        <v>28.515515795359235</v>
      </c>
      <c r="I12" s="105"/>
    </row>
    <row r="13" spans="1:9" ht="27" customHeight="1">
      <c r="A13" s="130"/>
      <c r="B13" s="133" t="s">
        <v>41</v>
      </c>
      <c r="C13" s="133" t="s">
        <v>42</v>
      </c>
      <c r="D13" s="134"/>
      <c r="E13" s="106">
        <f>SUM(E14:E17)</f>
        <v>20114.640000000003</v>
      </c>
      <c r="F13" s="104"/>
      <c r="G13" s="106">
        <f>SUM(G14:G17)</f>
        <v>24358.92</v>
      </c>
      <c r="H13" s="107">
        <f t="shared" si="0"/>
        <v>121.10045220794403</v>
      </c>
      <c r="I13" s="107"/>
    </row>
    <row r="14" spans="1:9" ht="27" customHeight="1">
      <c r="A14" s="129"/>
      <c r="B14" s="129" t="s">
        <v>52</v>
      </c>
      <c r="C14" s="129" t="s">
        <v>53</v>
      </c>
      <c r="D14" s="134">
        <v>48007</v>
      </c>
      <c r="E14" s="104">
        <v>17244.43</v>
      </c>
      <c r="F14" s="104"/>
      <c r="G14" s="104">
        <v>18599.87</v>
      </c>
      <c r="H14" s="105">
        <f t="shared" si="0"/>
        <v>107.86016122307318</v>
      </c>
      <c r="I14" s="105"/>
    </row>
    <row r="15" spans="1:9" ht="27" customHeight="1">
      <c r="A15" s="129"/>
      <c r="B15" s="129" t="s">
        <v>54</v>
      </c>
      <c r="C15" s="129" t="s">
        <v>55</v>
      </c>
      <c r="D15" s="134">
        <v>48007</v>
      </c>
      <c r="E15" s="104">
        <v>554.82</v>
      </c>
      <c r="F15" s="104"/>
      <c r="G15" s="104">
        <v>2833.59</v>
      </c>
      <c r="H15" s="105">
        <f t="shared" si="0"/>
        <v>510.72239645290364</v>
      </c>
      <c r="I15" s="105"/>
    </row>
    <row r="16" spans="1:9" ht="27" customHeight="1">
      <c r="A16" s="129"/>
      <c r="B16" s="129" t="s">
        <v>56</v>
      </c>
      <c r="C16" s="129" t="s">
        <v>57</v>
      </c>
      <c r="D16" s="134">
        <v>48007</v>
      </c>
      <c r="E16" s="104">
        <v>2007.31</v>
      </c>
      <c r="F16" s="104"/>
      <c r="G16" s="104">
        <v>2047.05</v>
      </c>
      <c r="H16" s="105">
        <f t="shared" si="0"/>
        <v>101.97976396271626</v>
      </c>
      <c r="I16" s="105"/>
    </row>
    <row r="17" spans="1:9" ht="27" customHeight="1">
      <c r="A17" s="129"/>
      <c r="B17" s="129" t="s">
        <v>43</v>
      </c>
      <c r="C17" s="129" t="s">
        <v>44</v>
      </c>
      <c r="D17" s="134">
        <v>48007</v>
      </c>
      <c r="E17" s="104">
        <v>308.08</v>
      </c>
      <c r="F17" s="104"/>
      <c r="G17" s="104">
        <v>878.41</v>
      </c>
      <c r="H17" s="105">
        <f t="shared" si="0"/>
        <v>285.12399376785254</v>
      </c>
      <c r="I17" s="105"/>
    </row>
    <row r="18" spans="1:9" ht="27" customHeight="1">
      <c r="A18" s="130"/>
      <c r="B18" s="133" t="s">
        <v>15</v>
      </c>
      <c r="C18" s="133" t="s">
        <v>16</v>
      </c>
      <c r="D18" s="134"/>
      <c r="E18" s="106">
        <f>SUM(E19:E27)</f>
        <v>15008.470000000001</v>
      </c>
      <c r="F18" s="104"/>
      <c r="G18" s="106">
        <f>SUM(G19:G27)</f>
        <v>13069.13</v>
      </c>
      <c r="H18" s="107">
        <f t="shared" si="0"/>
        <v>87.07836308431172</v>
      </c>
      <c r="I18" s="107"/>
    </row>
    <row r="19" spans="1:9" ht="27" customHeight="1">
      <c r="A19" s="129"/>
      <c r="B19" s="129" t="s">
        <v>58</v>
      </c>
      <c r="C19" s="129" t="s">
        <v>59</v>
      </c>
      <c r="D19" s="134">
        <v>48007</v>
      </c>
      <c r="E19" s="104">
        <v>722.88</v>
      </c>
      <c r="F19" s="104"/>
      <c r="G19" s="104">
        <v>950</v>
      </c>
      <c r="H19" s="105">
        <f t="shared" si="0"/>
        <v>131.41876936697653</v>
      </c>
      <c r="I19" s="105"/>
    </row>
    <row r="20" spans="1:9" ht="27" customHeight="1">
      <c r="A20" s="129"/>
      <c r="B20" s="129" t="s">
        <v>23</v>
      </c>
      <c r="C20" s="129" t="s">
        <v>24</v>
      </c>
      <c r="D20" s="134">
        <v>48007</v>
      </c>
      <c r="E20" s="104">
        <v>7526.95</v>
      </c>
      <c r="F20" s="104"/>
      <c r="G20" s="104">
        <v>5500</v>
      </c>
      <c r="H20" s="105">
        <f t="shared" si="0"/>
        <v>73.07076571519673</v>
      </c>
      <c r="I20" s="105"/>
    </row>
    <row r="21" spans="1:9" ht="27" customHeight="1" hidden="1">
      <c r="A21" s="129"/>
      <c r="B21" s="129" t="s">
        <v>17</v>
      </c>
      <c r="C21" s="129" t="s">
        <v>51</v>
      </c>
      <c r="D21" s="134">
        <v>48007</v>
      </c>
      <c r="E21" s="104">
        <v>0</v>
      </c>
      <c r="F21" s="104"/>
      <c r="G21" s="104"/>
      <c r="H21" s="105" t="e">
        <f t="shared" si="0"/>
        <v>#DIV/0!</v>
      </c>
      <c r="I21" s="105"/>
    </row>
    <row r="22" spans="1:9" ht="27" customHeight="1">
      <c r="A22" s="129"/>
      <c r="B22" s="129" t="s">
        <v>47</v>
      </c>
      <c r="C22" s="129" t="s">
        <v>60</v>
      </c>
      <c r="D22" s="134">
        <v>48007</v>
      </c>
      <c r="E22" s="104">
        <v>3585.76</v>
      </c>
      <c r="F22" s="104"/>
      <c r="G22" s="104">
        <v>4389.89</v>
      </c>
      <c r="H22" s="105">
        <f t="shared" si="0"/>
        <v>122.42565035027442</v>
      </c>
      <c r="I22" s="105"/>
    </row>
    <row r="23" spans="1:9" ht="27" customHeight="1">
      <c r="A23" s="129"/>
      <c r="B23" s="129" t="s">
        <v>304</v>
      </c>
      <c r="C23" s="129" t="s">
        <v>305</v>
      </c>
      <c r="D23" s="134">
        <v>48007</v>
      </c>
      <c r="E23" s="104">
        <v>140.69</v>
      </c>
      <c r="F23" s="104"/>
      <c r="G23" s="104">
        <v>271.88</v>
      </c>
      <c r="H23" s="105">
        <f t="shared" si="0"/>
        <v>193.24756556969223</v>
      </c>
      <c r="I23" s="105"/>
    </row>
    <row r="24" spans="1:9" ht="27" customHeight="1" hidden="1">
      <c r="A24" s="129"/>
      <c r="B24" s="129" t="s">
        <v>48</v>
      </c>
      <c r="C24" s="129" t="s">
        <v>67</v>
      </c>
      <c r="D24" s="134">
        <v>48007</v>
      </c>
      <c r="E24" s="104">
        <v>0</v>
      </c>
      <c r="F24" s="104"/>
      <c r="G24" s="104"/>
      <c r="H24" s="105" t="e">
        <f t="shared" si="0"/>
        <v>#DIV/0!</v>
      </c>
      <c r="I24" s="105"/>
    </row>
    <row r="25" spans="1:9" ht="27" customHeight="1">
      <c r="A25" s="129"/>
      <c r="B25" s="129" t="s">
        <v>19</v>
      </c>
      <c r="C25" s="129" t="s">
        <v>20</v>
      </c>
      <c r="D25" s="134">
        <v>48007</v>
      </c>
      <c r="E25" s="104">
        <v>1855.36</v>
      </c>
      <c r="F25" s="104"/>
      <c r="G25" s="104">
        <v>100</v>
      </c>
      <c r="H25" s="105">
        <f t="shared" si="0"/>
        <v>5.389789582614695</v>
      </c>
      <c r="I25" s="105"/>
    </row>
    <row r="26" spans="1:9" ht="27" customHeight="1">
      <c r="A26" s="129"/>
      <c r="B26" s="129" t="s">
        <v>32</v>
      </c>
      <c r="C26" s="129" t="s">
        <v>33</v>
      </c>
      <c r="D26" s="134">
        <v>48007</v>
      </c>
      <c r="E26" s="104">
        <v>402.28</v>
      </c>
      <c r="F26" s="104"/>
      <c r="G26" s="104">
        <v>1157.18</v>
      </c>
      <c r="H26" s="105">
        <f t="shared" si="0"/>
        <v>287.6553644227901</v>
      </c>
      <c r="I26" s="105"/>
    </row>
    <row r="27" spans="1:9" ht="27" customHeight="1">
      <c r="A27" s="129"/>
      <c r="B27" s="129" t="s">
        <v>21</v>
      </c>
      <c r="C27" s="129" t="s">
        <v>22</v>
      </c>
      <c r="D27" s="134">
        <v>48007</v>
      </c>
      <c r="E27" s="104">
        <v>774.55</v>
      </c>
      <c r="F27" s="104"/>
      <c r="G27" s="104">
        <v>700.18</v>
      </c>
      <c r="H27" s="105">
        <f t="shared" si="0"/>
        <v>90.39829578464915</v>
      </c>
      <c r="I27" s="105"/>
    </row>
    <row r="28" spans="1:9" ht="27" customHeight="1" hidden="1">
      <c r="A28" s="130"/>
      <c r="B28" s="133">
        <v>324</v>
      </c>
      <c r="C28" s="133" t="s">
        <v>245</v>
      </c>
      <c r="D28" s="134"/>
      <c r="E28" s="106">
        <f>SUM(E29)</f>
        <v>0</v>
      </c>
      <c r="F28" s="104">
        <v>0</v>
      </c>
      <c r="G28" s="106">
        <f>+G29</f>
        <v>0</v>
      </c>
      <c r="H28" s="107" t="e">
        <f t="shared" si="0"/>
        <v>#DIV/0!</v>
      </c>
      <c r="I28" s="107" t="e">
        <f>G28/F28*100</f>
        <v>#DIV/0!</v>
      </c>
    </row>
    <row r="29" spans="1:9" ht="27" customHeight="1" hidden="1">
      <c r="A29" s="129"/>
      <c r="B29" s="129">
        <v>3241</v>
      </c>
      <c r="C29" s="129" t="s">
        <v>245</v>
      </c>
      <c r="D29" s="134">
        <v>48007</v>
      </c>
      <c r="E29" s="104">
        <v>0</v>
      </c>
      <c r="F29" s="104"/>
      <c r="G29" s="104">
        <v>0</v>
      </c>
      <c r="H29" s="105" t="e">
        <f t="shared" si="0"/>
        <v>#DIV/0!</v>
      </c>
      <c r="I29" s="105"/>
    </row>
    <row r="30" spans="1:9" ht="27" customHeight="1">
      <c r="A30" s="130"/>
      <c r="B30" s="133" t="s">
        <v>11</v>
      </c>
      <c r="C30" s="133" t="s">
        <v>12</v>
      </c>
      <c r="D30" s="134"/>
      <c r="E30" s="106">
        <f>SUM(E31:E33)</f>
        <v>1802.5299999999997</v>
      </c>
      <c r="F30" s="104"/>
      <c r="G30" s="106">
        <f>SUM(G31:G33)</f>
        <v>1576.54</v>
      </c>
      <c r="H30" s="107">
        <f t="shared" si="0"/>
        <v>87.46262198132627</v>
      </c>
      <c r="I30" s="107"/>
    </row>
    <row r="31" spans="1:9" ht="27" customHeight="1">
      <c r="A31" s="129"/>
      <c r="B31" s="129">
        <v>3293</v>
      </c>
      <c r="C31" s="129" t="s">
        <v>282</v>
      </c>
      <c r="D31" s="134">
        <v>48007</v>
      </c>
      <c r="E31" s="104">
        <v>686.53</v>
      </c>
      <c r="F31" s="104"/>
      <c r="G31" s="104">
        <v>857.37</v>
      </c>
      <c r="H31" s="105">
        <f t="shared" si="0"/>
        <v>124.8845644035949</v>
      </c>
      <c r="I31" s="105"/>
    </row>
    <row r="32" spans="1:9" ht="27" customHeight="1">
      <c r="A32" s="129"/>
      <c r="B32" s="129" t="s">
        <v>61</v>
      </c>
      <c r="C32" s="129" t="s">
        <v>62</v>
      </c>
      <c r="D32" s="134">
        <v>48007</v>
      </c>
      <c r="E32" s="104">
        <v>1.66</v>
      </c>
      <c r="F32" s="104"/>
      <c r="G32" s="104">
        <v>0</v>
      </c>
      <c r="H32" s="105">
        <f t="shared" si="0"/>
        <v>0</v>
      </c>
      <c r="I32" s="105"/>
    </row>
    <row r="33" spans="1:9" ht="27" customHeight="1">
      <c r="A33" s="129"/>
      <c r="B33" s="129" t="s">
        <v>18</v>
      </c>
      <c r="C33" s="129" t="s">
        <v>34</v>
      </c>
      <c r="D33" s="134">
        <v>48007</v>
      </c>
      <c r="E33" s="104">
        <v>1114.34</v>
      </c>
      <c r="F33" s="104"/>
      <c r="G33" s="104">
        <v>719.17</v>
      </c>
      <c r="H33" s="105">
        <f t="shared" si="0"/>
        <v>64.53775328894234</v>
      </c>
      <c r="I33" s="105"/>
    </row>
    <row r="34" spans="1:9" ht="27" customHeight="1">
      <c r="A34" s="130"/>
      <c r="B34" s="133">
        <v>34</v>
      </c>
      <c r="C34" s="133" t="s">
        <v>185</v>
      </c>
      <c r="D34" s="134"/>
      <c r="E34" s="106">
        <f>E35</f>
        <v>374.28</v>
      </c>
      <c r="F34" s="106">
        <v>300</v>
      </c>
      <c r="G34" s="106">
        <f>G35</f>
        <v>300</v>
      </c>
      <c r="H34" s="107">
        <f t="shared" si="0"/>
        <v>80.1538954793203</v>
      </c>
      <c r="I34" s="107">
        <f>G34/F34*100</f>
        <v>100</v>
      </c>
    </row>
    <row r="35" spans="1:9" ht="27" customHeight="1">
      <c r="A35" s="130"/>
      <c r="B35" s="133" t="s">
        <v>35</v>
      </c>
      <c r="C35" s="133" t="s">
        <v>36</v>
      </c>
      <c r="D35" s="134"/>
      <c r="E35" s="106">
        <f>E36</f>
        <v>374.28</v>
      </c>
      <c r="F35" s="104"/>
      <c r="G35" s="106">
        <f>G36</f>
        <v>300</v>
      </c>
      <c r="H35" s="107">
        <f t="shared" si="0"/>
        <v>80.1538954793203</v>
      </c>
      <c r="I35" s="107"/>
    </row>
    <row r="36" spans="1:9" ht="27" customHeight="1">
      <c r="A36" s="129"/>
      <c r="B36" s="129" t="s">
        <v>37</v>
      </c>
      <c r="C36" s="129" t="s">
        <v>38</v>
      </c>
      <c r="D36" s="134">
        <v>48007</v>
      </c>
      <c r="E36" s="104">
        <v>374.28</v>
      </c>
      <c r="F36" s="104"/>
      <c r="G36" s="104">
        <v>300</v>
      </c>
      <c r="H36" s="105">
        <f t="shared" si="0"/>
        <v>80.1538954793203</v>
      </c>
      <c r="I36" s="105"/>
    </row>
    <row r="37" spans="1:9" ht="27" customHeight="1">
      <c r="A37" s="147" t="s">
        <v>246</v>
      </c>
      <c r="B37" s="148" t="s">
        <v>3</v>
      </c>
      <c r="C37" s="147" t="s">
        <v>243</v>
      </c>
      <c r="D37" s="149"/>
      <c r="E37" s="150">
        <f aca="true" t="shared" si="1" ref="E37:G38">+E38</f>
        <v>36245.59999999999</v>
      </c>
      <c r="F37" s="150">
        <f t="shared" si="1"/>
        <v>42150.35</v>
      </c>
      <c r="G37" s="150">
        <f t="shared" si="1"/>
        <v>42282.71</v>
      </c>
      <c r="H37" s="151">
        <f t="shared" si="0"/>
        <v>116.65611825987156</v>
      </c>
      <c r="I37" s="151">
        <f>G37/F37*100</f>
        <v>100.31401874480284</v>
      </c>
    </row>
    <row r="38" spans="1:9" ht="27" customHeight="1">
      <c r="A38" s="130"/>
      <c r="B38" s="133">
        <v>3</v>
      </c>
      <c r="C38" s="133" t="s">
        <v>181</v>
      </c>
      <c r="D38" s="132"/>
      <c r="E38" s="106">
        <f t="shared" si="1"/>
        <v>36245.59999999999</v>
      </c>
      <c r="F38" s="106">
        <f t="shared" si="1"/>
        <v>42150.35</v>
      </c>
      <c r="G38" s="106">
        <f t="shared" si="1"/>
        <v>42282.71</v>
      </c>
      <c r="H38" s="107">
        <f t="shared" si="0"/>
        <v>116.65611825987156</v>
      </c>
      <c r="I38" s="107">
        <f>G38/F38*100</f>
        <v>100.31401874480284</v>
      </c>
    </row>
    <row r="39" spans="1:9" ht="27" customHeight="1">
      <c r="A39" s="130"/>
      <c r="B39" s="133">
        <v>32</v>
      </c>
      <c r="C39" s="133" t="s">
        <v>180</v>
      </c>
      <c r="D39" s="132"/>
      <c r="E39" s="106">
        <f>+E40+E42+E44+E46</f>
        <v>36245.59999999999</v>
      </c>
      <c r="F39" s="106">
        <v>42150.35</v>
      </c>
      <c r="G39" s="106">
        <f>+G40+G42+G44+G46</f>
        <v>42282.71</v>
      </c>
      <c r="H39" s="107">
        <f t="shared" si="0"/>
        <v>116.65611825987156</v>
      </c>
      <c r="I39" s="107">
        <f>G39/F39*100</f>
        <v>100.31401874480284</v>
      </c>
    </row>
    <row r="40" spans="1:9" ht="27" customHeight="1">
      <c r="A40" s="130"/>
      <c r="B40" s="133" t="s">
        <v>6</v>
      </c>
      <c r="C40" s="133" t="s">
        <v>7</v>
      </c>
      <c r="D40" s="132"/>
      <c r="E40" s="106">
        <f>SUM(E41)</f>
        <v>16312.84</v>
      </c>
      <c r="F40" s="104"/>
      <c r="G40" s="106">
        <f>SUM(G41)</f>
        <v>18826.77</v>
      </c>
      <c r="H40" s="107">
        <f t="shared" si="0"/>
        <v>115.41074392932194</v>
      </c>
      <c r="I40" s="107"/>
    </row>
    <row r="41" spans="1:9" ht="27" customHeight="1">
      <c r="A41" s="129"/>
      <c r="B41" s="129">
        <v>3212</v>
      </c>
      <c r="C41" s="129" t="s">
        <v>247</v>
      </c>
      <c r="D41" s="134">
        <v>48007</v>
      </c>
      <c r="E41" s="104">
        <v>16312.84</v>
      </c>
      <c r="F41" s="104"/>
      <c r="G41" s="104">
        <v>18826.77</v>
      </c>
      <c r="H41" s="105">
        <f t="shared" si="0"/>
        <v>115.41074392932194</v>
      </c>
      <c r="I41" s="105"/>
    </row>
    <row r="42" spans="1:9" ht="27" customHeight="1">
      <c r="A42" s="130"/>
      <c r="B42" s="133">
        <v>322</v>
      </c>
      <c r="C42" s="133" t="s">
        <v>248</v>
      </c>
      <c r="D42" s="134"/>
      <c r="E42" s="106">
        <f>SUM(E43)</f>
        <v>16657.25</v>
      </c>
      <c r="F42" s="104"/>
      <c r="G42" s="106">
        <f>SUM(G43)</f>
        <v>20149.390000000003</v>
      </c>
      <c r="H42" s="107">
        <f t="shared" si="0"/>
        <v>120.9646850470516</v>
      </c>
      <c r="I42" s="107"/>
    </row>
    <row r="43" spans="1:9" ht="27" customHeight="1">
      <c r="A43" s="129"/>
      <c r="B43" s="129">
        <v>3223</v>
      </c>
      <c r="C43" s="129" t="s">
        <v>50</v>
      </c>
      <c r="D43" s="134">
        <v>48007</v>
      </c>
      <c r="E43" s="104">
        <v>16657.25</v>
      </c>
      <c r="F43" s="104"/>
      <c r="G43" s="104">
        <f>20769.24-619.85</f>
        <v>20149.390000000003</v>
      </c>
      <c r="H43" s="105">
        <f t="shared" si="0"/>
        <v>120.9646850470516</v>
      </c>
      <c r="I43" s="105"/>
    </row>
    <row r="44" spans="1:9" ht="27" customHeight="1">
      <c r="A44" s="130"/>
      <c r="B44" s="133" t="s">
        <v>15</v>
      </c>
      <c r="C44" s="133" t="s">
        <v>16</v>
      </c>
      <c r="D44" s="134"/>
      <c r="E44" s="106">
        <f>E45</f>
        <v>2229.74</v>
      </c>
      <c r="F44" s="104"/>
      <c r="G44" s="106">
        <f>G45</f>
        <v>2229.78</v>
      </c>
      <c r="H44" s="107">
        <f t="shared" si="0"/>
        <v>100.001793931131</v>
      </c>
      <c r="I44" s="107"/>
    </row>
    <row r="45" spans="1:9" ht="27" customHeight="1">
      <c r="A45" s="129"/>
      <c r="B45" s="129" t="s">
        <v>48</v>
      </c>
      <c r="C45" s="129" t="s">
        <v>67</v>
      </c>
      <c r="D45" s="134">
        <v>48007</v>
      </c>
      <c r="E45" s="104">
        <v>2229.74</v>
      </c>
      <c r="F45" s="104"/>
      <c r="G45" s="104">
        <v>2229.78</v>
      </c>
      <c r="H45" s="105">
        <f t="shared" si="0"/>
        <v>100.001793931131</v>
      </c>
      <c r="I45" s="105"/>
    </row>
    <row r="46" spans="1:9" ht="27" customHeight="1">
      <c r="A46" s="130"/>
      <c r="B46" s="133">
        <v>329</v>
      </c>
      <c r="C46" s="133" t="s">
        <v>34</v>
      </c>
      <c r="D46" s="134"/>
      <c r="E46" s="106">
        <f>E47</f>
        <v>1045.77</v>
      </c>
      <c r="F46" s="104"/>
      <c r="G46" s="106">
        <f>G47</f>
        <v>1076.77</v>
      </c>
      <c r="H46" s="107">
        <f t="shared" si="0"/>
        <v>102.96432293907839</v>
      </c>
      <c r="I46" s="107"/>
    </row>
    <row r="47" spans="1:9" ht="27" customHeight="1">
      <c r="A47" s="129"/>
      <c r="B47" s="129">
        <v>3292</v>
      </c>
      <c r="C47" s="129" t="s">
        <v>249</v>
      </c>
      <c r="D47" s="134">
        <v>48007</v>
      </c>
      <c r="E47" s="104">
        <v>1045.77</v>
      </c>
      <c r="F47" s="104"/>
      <c r="G47" s="104">
        <v>1076.77</v>
      </c>
      <c r="H47" s="105">
        <f t="shared" si="0"/>
        <v>102.96432293907839</v>
      </c>
      <c r="I47" s="105"/>
    </row>
    <row r="48" spans="1:9" ht="27" customHeight="1">
      <c r="A48" s="147" t="s">
        <v>250</v>
      </c>
      <c r="B48" s="148" t="s">
        <v>3</v>
      </c>
      <c r="C48" s="147" t="s">
        <v>251</v>
      </c>
      <c r="D48" s="149"/>
      <c r="E48" s="150">
        <f>+E49+E81</f>
        <v>7350.470000000001</v>
      </c>
      <c r="F48" s="150">
        <f>+F49+F81</f>
        <v>22566.18</v>
      </c>
      <c r="G48" s="150">
        <f>+G49+G81</f>
        <v>18398.590000000004</v>
      </c>
      <c r="H48" s="151">
        <f t="shared" si="0"/>
        <v>250.30494648641513</v>
      </c>
      <c r="I48" s="151">
        <f>G48/F48*100</f>
        <v>81.5316992065117</v>
      </c>
    </row>
    <row r="49" spans="1:9" ht="27" customHeight="1">
      <c r="A49" s="130"/>
      <c r="B49" s="133">
        <v>3</v>
      </c>
      <c r="C49" s="133" t="s">
        <v>181</v>
      </c>
      <c r="D49" s="132"/>
      <c r="E49" s="106">
        <f>+E50+E75+E78</f>
        <v>7340.510000000001</v>
      </c>
      <c r="F49" s="106">
        <f>+F50+F78+F75</f>
        <v>18205.09</v>
      </c>
      <c r="G49" s="106">
        <f>+G50+G78</f>
        <v>12697.520000000002</v>
      </c>
      <c r="H49" s="107">
        <f t="shared" si="0"/>
        <v>172.97871673766537</v>
      </c>
      <c r="I49" s="107">
        <f>G49/F49*100</f>
        <v>69.74708721571825</v>
      </c>
    </row>
    <row r="50" spans="1:9" ht="27" customHeight="1">
      <c r="A50" s="130"/>
      <c r="B50" s="133">
        <v>32</v>
      </c>
      <c r="C50" s="133" t="s">
        <v>180</v>
      </c>
      <c r="D50" s="132"/>
      <c r="E50" s="106">
        <f>+E51+E55+E64+E69+E71</f>
        <v>7227.420000000001</v>
      </c>
      <c r="F50" s="106">
        <v>18105.09</v>
      </c>
      <c r="G50" s="106">
        <f>+G51+G55+G64+G69+G71</f>
        <v>12689.350000000002</v>
      </c>
      <c r="H50" s="107">
        <f>G50/E50*100</f>
        <v>175.5723342492895</v>
      </c>
      <c r="I50" s="107">
        <f>G50/F50*100</f>
        <v>70.0871964734779</v>
      </c>
    </row>
    <row r="51" spans="1:9" ht="27" customHeight="1">
      <c r="A51" s="130"/>
      <c r="B51" s="133" t="s">
        <v>6</v>
      </c>
      <c r="C51" s="133" t="s">
        <v>7</v>
      </c>
      <c r="D51" s="132"/>
      <c r="E51" s="106">
        <f>SUM(E52:E54)</f>
        <v>1186.33</v>
      </c>
      <c r="F51" s="104"/>
      <c r="G51" s="106">
        <f>SUM(G52:G54)</f>
        <v>1322.02</v>
      </c>
      <c r="H51" s="107">
        <f aca="true" t="shared" si="2" ref="H51:H118">G51/E51*100</f>
        <v>111.43779555435671</v>
      </c>
      <c r="I51" s="107"/>
    </row>
    <row r="52" spans="1:9" ht="27" customHeight="1">
      <c r="A52" s="129"/>
      <c r="B52" s="129">
        <v>3211</v>
      </c>
      <c r="C52" s="129" t="s">
        <v>10</v>
      </c>
      <c r="D52" s="134">
        <v>32400</v>
      </c>
      <c r="E52" s="104">
        <v>849.48</v>
      </c>
      <c r="F52" s="104"/>
      <c r="G52" s="104">
        <v>263.28</v>
      </c>
      <c r="H52" s="105">
        <f t="shared" si="2"/>
        <v>30.993078118378296</v>
      </c>
      <c r="I52" s="105"/>
    </row>
    <row r="53" spans="1:9" ht="27" customHeight="1">
      <c r="A53" s="129"/>
      <c r="B53" s="129">
        <v>3211</v>
      </c>
      <c r="C53" s="129" t="s">
        <v>10</v>
      </c>
      <c r="D53" s="134">
        <v>47400</v>
      </c>
      <c r="E53" s="104">
        <v>336.85</v>
      </c>
      <c r="F53" s="104"/>
      <c r="G53" s="104">
        <v>1058.74</v>
      </c>
      <c r="H53" s="105">
        <f t="shared" si="2"/>
        <v>314.30607095146206</v>
      </c>
      <c r="I53" s="105"/>
    </row>
    <row r="54" spans="1:9" ht="27" customHeight="1" hidden="1">
      <c r="A54" s="129"/>
      <c r="B54" s="129">
        <v>3213</v>
      </c>
      <c r="C54" s="129" t="s">
        <v>40</v>
      </c>
      <c r="D54" s="134">
        <v>32400</v>
      </c>
      <c r="E54" s="104">
        <v>0</v>
      </c>
      <c r="F54" s="104"/>
      <c r="G54" s="104">
        <v>0</v>
      </c>
      <c r="H54" s="105" t="e">
        <f t="shared" si="2"/>
        <v>#DIV/0!</v>
      </c>
      <c r="I54" s="105"/>
    </row>
    <row r="55" spans="1:9" ht="27" customHeight="1">
      <c r="A55" s="130"/>
      <c r="B55" s="133">
        <v>322</v>
      </c>
      <c r="C55" s="133" t="s">
        <v>248</v>
      </c>
      <c r="D55" s="132"/>
      <c r="E55" s="106">
        <f>SUM(E56:E63)</f>
        <v>1256</v>
      </c>
      <c r="F55" s="104"/>
      <c r="G55" s="106">
        <f>SUM(G56:G63)</f>
        <v>5954.620000000001</v>
      </c>
      <c r="H55" s="107">
        <f t="shared" si="2"/>
        <v>474.0939490445861</v>
      </c>
      <c r="I55" s="107"/>
    </row>
    <row r="56" spans="1:9" ht="27" customHeight="1">
      <c r="A56" s="129"/>
      <c r="B56" s="129">
        <v>3221</v>
      </c>
      <c r="C56" s="129" t="s">
        <v>53</v>
      </c>
      <c r="D56" s="134">
        <v>32400</v>
      </c>
      <c r="E56" s="104">
        <v>162.23</v>
      </c>
      <c r="F56" s="104"/>
      <c r="G56" s="104">
        <f>2214.69+70.56</f>
        <v>2285.25</v>
      </c>
      <c r="H56" s="105">
        <f t="shared" si="2"/>
        <v>1408.6482154965174</v>
      </c>
      <c r="I56" s="105"/>
    </row>
    <row r="57" spans="1:9" ht="27" customHeight="1">
      <c r="A57" s="129"/>
      <c r="B57" s="129">
        <v>3221</v>
      </c>
      <c r="C57" s="129" t="s">
        <v>53</v>
      </c>
      <c r="D57" s="134">
        <v>47400</v>
      </c>
      <c r="E57" s="104">
        <v>0</v>
      </c>
      <c r="F57" s="104"/>
      <c r="G57" s="104">
        <v>1341.26</v>
      </c>
      <c r="H57" s="105"/>
      <c r="I57" s="105"/>
    </row>
    <row r="58" spans="1:9" ht="27" customHeight="1">
      <c r="A58" s="129"/>
      <c r="B58" s="129">
        <v>3221</v>
      </c>
      <c r="C58" s="129" t="s">
        <v>53</v>
      </c>
      <c r="D58" s="134">
        <v>62400</v>
      </c>
      <c r="E58" s="104">
        <v>0</v>
      </c>
      <c r="F58" s="104"/>
      <c r="G58" s="104">
        <v>609.94</v>
      </c>
      <c r="H58" s="105"/>
      <c r="I58" s="105"/>
    </row>
    <row r="59" spans="1:9" ht="27" customHeight="1">
      <c r="A59" s="129"/>
      <c r="B59" s="129">
        <v>3223</v>
      </c>
      <c r="C59" s="129" t="s">
        <v>50</v>
      </c>
      <c r="D59" s="134">
        <v>32400</v>
      </c>
      <c r="E59" s="104">
        <v>1093.77</v>
      </c>
      <c r="F59" s="104"/>
      <c r="G59" s="104">
        <v>998.63</v>
      </c>
      <c r="H59" s="105">
        <f t="shared" si="2"/>
        <v>91.30164476992421</v>
      </c>
      <c r="I59" s="105"/>
    </row>
    <row r="60" spans="1:9" ht="27" customHeight="1">
      <c r="A60" s="129"/>
      <c r="B60" s="129">
        <v>3224</v>
      </c>
      <c r="C60" s="129" t="s">
        <v>332</v>
      </c>
      <c r="D60" s="134">
        <v>32400</v>
      </c>
      <c r="E60" s="104">
        <v>0</v>
      </c>
      <c r="F60" s="104"/>
      <c r="G60" s="104">
        <v>41.98</v>
      </c>
      <c r="H60" s="105"/>
      <c r="I60" s="105"/>
    </row>
    <row r="61" spans="1:9" ht="27" customHeight="1" hidden="1">
      <c r="A61" s="129"/>
      <c r="B61" s="129">
        <v>3227</v>
      </c>
      <c r="C61" s="129" t="s">
        <v>44</v>
      </c>
      <c r="D61" s="134">
        <v>32400</v>
      </c>
      <c r="E61" s="104">
        <v>0</v>
      </c>
      <c r="F61" s="104"/>
      <c r="G61" s="104">
        <v>0</v>
      </c>
      <c r="H61" s="105"/>
      <c r="I61" s="105"/>
    </row>
    <row r="62" spans="1:9" ht="27" customHeight="1">
      <c r="A62" s="129"/>
      <c r="B62" s="129">
        <v>3225</v>
      </c>
      <c r="C62" s="129" t="s">
        <v>57</v>
      </c>
      <c r="D62" s="134">
        <v>62400</v>
      </c>
      <c r="E62" s="104">
        <v>0</v>
      </c>
      <c r="F62" s="104"/>
      <c r="G62" s="104">
        <v>427.56</v>
      </c>
      <c r="H62" s="105"/>
      <c r="I62" s="105"/>
    </row>
    <row r="63" spans="1:9" ht="27" customHeight="1">
      <c r="A63" s="129"/>
      <c r="B63" s="129">
        <v>3225</v>
      </c>
      <c r="C63" s="129" t="s">
        <v>57</v>
      </c>
      <c r="D63" s="134">
        <v>32400</v>
      </c>
      <c r="E63" s="104">
        <v>0</v>
      </c>
      <c r="F63" s="104"/>
      <c r="G63" s="104">
        <v>250</v>
      </c>
      <c r="H63" s="105"/>
      <c r="I63" s="105"/>
    </row>
    <row r="64" spans="1:9" ht="27" customHeight="1">
      <c r="A64" s="130"/>
      <c r="B64" s="133" t="s">
        <v>15</v>
      </c>
      <c r="C64" s="133" t="s">
        <v>16</v>
      </c>
      <c r="D64" s="132"/>
      <c r="E64" s="106">
        <f>SUM(E65:E68)</f>
        <v>4320.64</v>
      </c>
      <c r="F64" s="104"/>
      <c r="G64" s="106">
        <f>SUM(G65:G68)</f>
        <v>5031.8099999999995</v>
      </c>
      <c r="H64" s="107">
        <f t="shared" si="2"/>
        <v>116.45983002518143</v>
      </c>
      <c r="I64" s="107"/>
    </row>
    <row r="65" spans="1:9" ht="27" customHeight="1">
      <c r="A65" s="129"/>
      <c r="B65" s="129" t="s">
        <v>23</v>
      </c>
      <c r="C65" s="129" t="s">
        <v>24</v>
      </c>
      <c r="D65" s="134">
        <v>32400</v>
      </c>
      <c r="E65" s="104">
        <v>73.69</v>
      </c>
      <c r="F65" s="104"/>
      <c r="G65" s="104">
        <v>844.57</v>
      </c>
      <c r="H65" s="105">
        <f t="shared" si="2"/>
        <v>1146.112091192835</v>
      </c>
      <c r="I65" s="105"/>
    </row>
    <row r="66" spans="1:9" ht="27" customHeight="1">
      <c r="A66" s="129"/>
      <c r="B66" s="129">
        <v>3234</v>
      </c>
      <c r="C66" s="129" t="s">
        <v>60</v>
      </c>
      <c r="D66" s="134">
        <v>32400</v>
      </c>
      <c r="E66" s="104">
        <v>0</v>
      </c>
      <c r="F66" s="104"/>
      <c r="G66" s="104">
        <v>26.29</v>
      </c>
      <c r="H66" s="105"/>
      <c r="I66" s="105"/>
    </row>
    <row r="67" spans="1:9" ht="27" customHeight="1">
      <c r="A67" s="129"/>
      <c r="B67" s="129">
        <v>3237</v>
      </c>
      <c r="C67" s="129" t="s">
        <v>20</v>
      </c>
      <c r="D67" s="134">
        <v>32400</v>
      </c>
      <c r="E67" s="104">
        <v>3829.54</v>
      </c>
      <c r="F67" s="104"/>
      <c r="G67" s="104">
        <v>2929.89</v>
      </c>
      <c r="H67" s="105">
        <f t="shared" si="2"/>
        <v>76.50762232539678</v>
      </c>
      <c r="I67" s="105"/>
    </row>
    <row r="68" spans="1:9" ht="27" customHeight="1">
      <c r="A68" s="129"/>
      <c r="B68" s="129" t="s">
        <v>21</v>
      </c>
      <c r="C68" s="129" t="s">
        <v>22</v>
      </c>
      <c r="D68" s="134">
        <v>32400</v>
      </c>
      <c r="E68" s="104">
        <v>417.41</v>
      </c>
      <c r="F68" s="104"/>
      <c r="G68" s="104">
        <v>1231.06</v>
      </c>
      <c r="H68" s="105">
        <f t="shared" si="2"/>
        <v>294.92824800555803</v>
      </c>
      <c r="I68" s="105"/>
    </row>
    <row r="69" spans="1:9" ht="27" customHeight="1">
      <c r="A69" s="130"/>
      <c r="B69" s="133">
        <v>324</v>
      </c>
      <c r="C69" s="133" t="s">
        <v>245</v>
      </c>
      <c r="D69" s="134"/>
      <c r="E69" s="106">
        <f>SUM(E70)</f>
        <v>149.31</v>
      </c>
      <c r="F69" s="104"/>
      <c r="G69" s="106">
        <f>+G70</f>
        <v>159.2</v>
      </c>
      <c r="H69" s="107">
        <f t="shared" si="2"/>
        <v>106.62380282633445</v>
      </c>
      <c r="I69" s="107"/>
    </row>
    <row r="70" spans="1:9" ht="27" customHeight="1">
      <c r="A70" s="129"/>
      <c r="B70" s="129">
        <v>3241</v>
      </c>
      <c r="C70" s="129" t="s">
        <v>245</v>
      </c>
      <c r="D70" s="134">
        <v>32400</v>
      </c>
      <c r="E70" s="104">
        <v>149.31</v>
      </c>
      <c r="F70" s="104"/>
      <c r="G70" s="104">
        <v>159.2</v>
      </c>
      <c r="H70" s="105">
        <f t="shared" si="2"/>
        <v>106.62380282633445</v>
      </c>
      <c r="I70" s="105"/>
    </row>
    <row r="71" spans="1:9" ht="27" customHeight="1">
      <c r="A71" s="130"/>
      <c r="B71" s="133" t="s">
        <v>11</v>
      </c>
      <c r="C71" s="133" t="s">
        <v>12</v>
      </c>
      <c r="D71" s="134"/>
      <c r="E71" s="106">
        <f>SUM(E72:E74)</f>
        <v>315.14</v>
      </c>
      <c r="F71" s="104"/>
      <c r="G71" s="106">
        <f>SUM(G72:G74)</f>
        <v>221.7</v>
      </c>
      <c r="H71" s="107">
        <f t="shared" si="2"/>
        <v>70.3496858539062</v>
      </c>
      <c r="I71" s="107"/>
    </row>
    <row r="72" spans="1:9" ht="27" customHeight="1">
      <c r="A72" s="129"/>
      <c r="B72" s="129">
        <v>3293</v>
      </c>
      <c r="C72" s="129" t="s">
        <v>282</v>
      </c>
      <c r="D72" s="134">
        <v>32400</v>
      </c>
      <c r="E72" s="104">
        <v>315.14</v>
      </c>
      <c r="F72" s="104"/>
      <c r="G72" s="104">
        <v>0</v>
      </c>
      <c r="H72" s="105">
        <f t="shared" si="2"/>
        <v>0</v>
      </c>
      <c r="I72" s="105"/>
    </row>
    <row r="73" spans="1:9" ht="27" customHeight="1" hidden="1">
      <c r="A73" s="129"/>
      <c r="B73" s="129" t="s">
        <v>61</v>
      </c>
      <c r="C73" s="129" t="s">
        <v>62</v>
      </c>
      <c r="D73" s="134">
        <v>32400</v>
      </c>
      <c r="E73" s="104">
        <v>0</v>
      </c>
      <c r="F73" s="104"/>
      <c r="G73" s="104"/>
      <c r="H73" s="105" t="e">
        <f t="shared" si="2"/>
        <v>#DIV/0!</v>
      </c>
      <c r="I73" s="105"/>
    </row>
    <row r="74" spans="1:9" ht="27" customHeight="1">
      <c r="A74" s="129"/>
      <c r="B74" s="129" t="s">
        <v>18</v>
      </c>
      <c r="C74" s="129" t="s">
        <v>34</v>
      </c>
      <c r="D74" s="134">
        <v>32400</v>
      </c>
      <c r="E74" s="104">
        <v>0</v>
      </c>
      <c r="F74" s="104"/>
      <c r="G74" s="104">
        <f>210.45+11.25</f>
        <v>221.7</v>
      </c>
      <c r="H74" s="105"/>
      <c r="I74" s="105"/>
    </row>
    <row r="75" spans="1:9" ht="27" customHeight="1">
      <c r="A75" s="130"/>
      <c r="B75" s="133">
        <v>34</v>
      </c>
      <c r="C75" s="133" t="s">
        <v>185</v>
      </c>
      <c r="D75" s="134"/>
      <c r="E75" s="106">
        <f>E76</f>
        <v>113.09</v>
      </c>
      <c r="F75" s="106">
        <v>100</v>
      </c>
      <c r="G75" s="106">
        <f>G76</f>
        <v>0</v>
      </c>
      <c r="H75" s="107">
        <f t="shared" si="2"/>
        <v>0</v>
      </c>
      <c r="I75" s="107">
        <f>G75/F75*100</f>
        <v>0</v>
      </c>
    </row>
    <row r="76" spans="1:9" ht="27" customHeight="1">
      <c r="A76" s="130"/>
      <c r="B76" s="133">
        <v>343</v>
      </c>
      <c r="C76" s="133" t="s">
        <v>36</v>
      </c>
      <c r="D76" s="134"/>
      <c r="E76" s="106">
        <f>E77</f>
        <v>113.09</v>
      </c>
      <c r="F76" s="104"/>
      <c r="G76" s="106">
        <f>G77</f>
        <v>0</v>
      </c>
      <c r="H76" s="107">
        <f t="shared" si="2"/>
        <v>0</v>
      </c>
      <c r="I76" s="107"/>
    </row>
    <row r="77" spans="1:9" ht="27" customHeight="1">
      <c r="A77" s="129"/>
      <c r="B77" s="129">
        <v>3432</v>
      </c>
      <c r="C77" s="129" t="s">
        <v>327</v>
      </c>
      <c r="D77" s="134">
        <v>47400</v>
      </c>
      <c r="E77" s="104">
        <v>113.09</v>
      </c>
      <c r="F77" s="104"/>
      <c r="G77" s="104">
        <v>0</v>
      </c>
      <c r="H77" s="105">
        <f t="shared" si="2"/>
        <v>0</v>
      </c>
      <c r="I77" s="105"/>
    </row>
    <row r="78" spans="1:9" ht="27" customHeight="1">
      <c r="A78" s="130"/>
      <c r="B78" s="133">
        <v>38</v>
      </c>
      <c r="C78" s="133" t="s">
        <v>306</v>
      </c>
      <c r="D78" s="134"/>
      <c r="E78" s="106">
        <f>E79</f>
        <v>0</v>
      </c>
      <c r="F78" s="106">
        <f>F79</f>
        <v>0</v>
      </c>
      <c r="G78" s="106">
        <f>G79</f>
        <v>8.17</v>
      </c>
      <c r="H78" s="107"/>
      <c r="I78" s="107"/>
    </row>
    <row r="79" spans="1:9" ht="27" customHeight="1">
      <c r="A79" s="130"/>
      <c r="B79" s="133">
        <v>381</v>
      </c>
      <c r="C79" s="133" t="s">
        <v>307</v>
      </c>
      <c r="D79" s="134"/>
      <c r="E79" s="106">
        <f>E80</f>
        <v>0</v>
      </c>
      <c r="F79" s="104"/>
      <c r="G79" s="106">
        <f>G80</f>
        <v>8.17</v>
      </c>
      <c r="H79" s="107"/>
      <c r="I79" s="107"/>
    </row>
    <row r="80" spans="1:9" ht="27" customHeight="1">
      <c r="A80" s="129"/>
      <c r="B80" s="129">
        <v>3812</v>
      </c>
      <c r="C80" s="129" t="s">
        <v>308</v>
      </c>
      <c r="D80" s="134">
        <v>32400</v>
      </c>
      <c r="E80" s="104">
        <v>0</v>
      </c>
      <c r="F80" s="104"/>
      <c r="G80" s="104">
        <v>8.17</v>
      </c>
      <c r="H80" s="105"/>
      <c r="I80" s="105"/>
    </row>
    <row r="81" spans="1:9" ht="27" customHeight="1">
      <c r="A81" s="130"/>
      <c r="B81" s="133">
        <v>4</v>
      </c>
      <c r="C81" s="133" t="s">
        <v>188</v>
      </c>
      <c r="D81" s="132"/>
      <c r="E81" s="106">
        <f>E82</f>
        <v>9.96</v>
      </c>
      <c r="F81" s="106">
        <f>F82</f>
        <v>4361.09</v>
      </c>
      <c r="G81" s="106">
        <f>G82</f>
        <v>5701.07</v>
      </c>
      <c r="H81" s="107">
        <f t="shared" si="2"/>
        <v>57239.65863453815</v>
      </c>
      <c r="I81" s="107">
        <f>G81/F81*100</f>
        <v>130.72580478733528</v>
      </c>
    </row>
    <row r="82" spans="1:9" ht="27" customHeight="1">
      <c r="A82" s="130"/>
      <c r="B82" s="133">
        <v>42</v>
      </c>
      <c r="C82" s="133" t="s">
        <v>187</v>
      </c>
      <c r="D82" s="132"/>
      <c r="E82" s="106">
        <f>E83+E89</f>
        <v>9.96</v>
      </c>
      <c r="F82" s="106">
        <v>4361.09</v>
      </c>
      <c r="G82" s="106">
        <f>G83+G89</f>
        <v>5701.07</v>
      </c>
      <c r="H82" s="107">
        <f t="shared" si="2"/>
        <v>57239.65863453815</v>
      </c>
      <c r="I82" s="107">
        <f>G82/F82*100</f>
        <v>130.72580478733528</v>
      </c>
    </row>
    <row r="83" spans="1:9" ht="27" customHeight="1">
      <c r="A83" s="130"/>
      <c r="B83" s="133" t="s">
        <v>25</v>
      </c>
      <c r="C83" s="133" t="s">
        <v>26</v>
      </c>
      <c r="D83" s="132"/>
      <c r="E83" s="106">
        <f>SUM(E84:E88)</f>
        <v>0</v>
      </c>
      <c r="F83" s="104"/>
      <c r="G83" s="106">
        <f>SUM(G84:G88)</f>
        <v>5683.03</v>
      </c>
      <c r="H83" s="107"/>
      <c r="I83" s="107"/>
    </row>
    <row r="84" spans="1:9" ht="27" customHeight="1" hidden="1">
      <c r="A84" s="129"/>
      <c r="B84" s="129">
        <v>4221</v>
      </c>
      <c r="C84" s="129" t="s">
        <v>28</v>
      </c>
      <c r="D84" s="134">
        <v>32400</v>
      </c>
      <c r="E84" s="104">
        <v>0</v>
      </c>
      <c r="F84" s="104"/>
      <c r="G84" s="104"/>
      <c r="H84" s="105"/>
      <c r="I84" s="105"/>
    </row>
    <row r="85" spans="1:9" ht="27" customHeight="1">
      <c r="A85" s="129"/>
      <c r="B85" s="129">
        <v>4223</v>
      </c>
      <c r="C85" s="129" t="s">
        <v>70</v>
      </c>
      <c r="D85" s="134">
        <v>47400</v>
      </c>
      <c r="E85" s="104">
        <v>0</v>
      </c>
      <c r="F85" s="104"/>
      <c r="G85" s="104">
        <v>1623.05</v>
      </c>
      <c r="H85" s="105"/>
      <c r="I85" s="105"/>
    </row>
    <row r="86" spans="1:9" ht="27" customHeight="1">
      <c r="A86" s="129"/>
      <c r="B86" s="129">
        <v>4225</v>
      </c>
      <c r="C86" s="129" t="s">
        <v>64</v>
      </c>
      <c r="D86" s="134">
        <v>47400</v>
      </c>
      <c r="E86" s="104">
        <v>0</v>
      </c>
      <c r="F86" s="104"/>
      <c r="G86" s="104">
        <v>3597.48</v>
      </c>
      <c r="H86" s="105"/>
      <c r="I86" s="105"/>
    </row>
    <row r="87" spans="1:9" ht="27" customHeight="1">
      <c r="A87" s="129"/>
      <c r="B87" s="129">
        <v>4225</v>
      </c>
      <c r="C87" s="129" t="s">
        <v>64</v>
      </c>
      <c r="D87" s="134">
        <v>62400</v>
      </c>
      <c r="E87" s="104">
        <v>0</v>
      </c>
      <c r="F87" s="104"/>
      <c r="G87" s="104">
        <v>462.5</v>
      </c>
      <c r="H87" s="105"/>
      <c r="I87" s="105"/>
    </row>
    <row r="88" spans="1:9" ht="27" customHeight="1" hidden="1">
      <c r="A88" s="129"/>
      <c r="B88" s="129">
        <v>4227</v>
      </c>
      <c r="C88" s="129" t="s">
        <v>46</v>
      </c>
      <c r="D88" s="134">
        <v>32400</v>
      </c>
      <c r="E88" s="104">
        <v>0</v>
      </c>
      <c r="F88" s="104"/>
      <c r="G88" s="104"/>
      <c r="H88" s="105" t="e">
        <f t="shared" si="2"/>
        <v>#DIV/0!</v>
      </c>
      <c r="I88" s="105"/>
    </row>
    <row r="89" spans="1:9" ht="27" customHeight="1">
      <c r="A89" s="130"/>
      <c r="B89" s="133">
        <v>424</v>
      </c>
      <c r="C89" s="133" t="s">
        <v>72</v>
      </c>
      <c r="D89" s="132"/>
      <c r="E89" s="106">
        <f>+E90</f>
        <v>9.96</v>
      </c>
      <c r="F89" s="104"/>
      <c r="G89" s="106">
        <f>+G90</f>
        <v>18.04</v>
      </c>
      <c r="H89" s="107">
        <f t="shared" si="2"/>
        <v>181.12449799196784</v>
      </c>
      <c r="I89" s="107"/>
    </row>
    <row r="90" spans="1:9" ht="27" customHeight="1">
      <c r="A90" s="129"/>
      <c r="B90" s="129">
        <v>4241</v>
      </c>
      <c r="C90" s="129" t="s">
        <v>74</v>
      </c>
      <c r="D90" s="134">
        <v>47400</v>
      </c>
      <c r="E90" s="104">
        <v>9.96</v>
      </c>
      <c r="F90" s="104"/>
      <c r="G90" s="104">
        <v>18.04</v>
      </c>
      <c r="H90" s="105">
        <f t="shared" si="2"/>
        <v>181.12449799196784</v>
      </c>
      <c r="I90" s="105"/>
    </row>
    <row r="91" spans="1:9" ht="27" customHeight="1">
      <c r="A91" s="147" t="s">
        <v>252</v>
      </c>
      <c r="B91" s="148" t="s">
        <v>3</v>
      </c>
      <c r="C91" s="147" t="s">
        <v>253</v>
      </c>
      <c r="D91" s="149"/>
      <c r="E91" s="150">
        <f>+E92</f>
        <v>625806.1500000001</v>
      </c>
      <c r="F91" s="150">
        <f>+F92</f>
        <v>734100</v>
      </c>
      <c r="G91" s="150">
        <f>+G92</f>
        <v>733129.77</v>
      </c>
      <c r="H91" s="151">
        <f t="shared" si="2"/>
        <v>117.14965888398505</v>
      </c>
      <c r="I91" s="151">
        <f>G91/F91*100</f>
        <v>99.86783408255006</v>
      </c>
    </row>
    <row r="92" spans="1:9" ht="27" customHeight="1">
      <c r="A92" s="130"/>
      <c r="B92" s="133">
        <v>3</v>
      </c>
      <c r="C92" s="133" t="s">
        <v>181</v>
      </c>
      <c r="D92" s="132"/>
      <c r="E92" s="106">
        <f>+E93+E101+E111</f>
        <v>625806.1500000001</v>
      </c>
      <c r="F92" s="106">
        <f>+F93+F101+F111</f>
        <v>734100</v>
      </c>
      <c r="G92" s="106">
        <f>+G93+G101+G111</f>
        <v>733129.77</v>
      </c>
      <c r="H92" s="107">
        <f t="shared" si="2"/>
        <v>117.14965888398505</v>
      </c>
      <c r="I92" s="107">
        <f>G92/F92*100</f>
        <v>99.86783408255006</v>
      </c>
    </row>
    <row r="93" spans="1:9" ht="27" customHeight="1">
      <c r="A93" s="130"/>
      <c r="B93" s="133">
        <v>31</v>
      </c>
      <c r="C93" s="133" t="s">
        <v>254</v>
      </c>
      <c r="D93" s="132"/>
      <c r="E93" s="106">
        <f>+E94+E96+E98</f>
        <v>620269.4400000001</v>
      </c>
      <c r="F93" s="106">
        <v>731000</v>
      </c>
      <c r="G93" s="106">
        <f>+G94+G96+G98</f>
        <v>729949.9</v>
      </c>
      <c r="H93" s="107">
        <f t="shared" si="2"/>
        <v>117.68271220971324</v>
      </c>
      <c r="I93" s="107">
        <f>G93/F93*100</f>
        <v>99.85634746922025</v>
      </c>
    </row>
    <row r="94" spans="1:9" ht="27" customHeight="1">
      <c r="A94" s="130"/>
      <c r="B94" s="133">
        <v>311</v>
      </c>
      <c r="C94" s="133" t="s">
        <v>255</v>
      </c>
      <c r="D94" s="132"/>
      <c r="E94" s="106">
        <f>SUM(E95)</f>
        <v>516772.44</v>
      </c>
      <c r="F94" s="104"/>
      <c r="G94" s="106">
        <f>SUM(G95)</f>
        <v>602870.02</v>
      </c>
      <c r="H94" s="107">
        <f t="shared" si="2"/>
        <v>116.66063693334729</v>
      </c>
      <c r="I94" s="107"/>
    </row>
    <row r="95" spans="1:9" ht="27" customHeight="1">
      <c r="A95" s="129"/>
      <c r="B95" s="129">
        <v>3111</v>
      </c>
      <c r="C95" s="129" t="s">
        <v>256</v>
      </c>
      <c r="D95" s="134">
        <v>53082</v>
      </c>
      <c r="E95" s="104">
        <v>516772.44</v>
      </c>
      <c r="F95" s="104"/>
      <c r="G95" s="104">
        <v>602870.02</v>
      </c>
      <c r="H95" s="105">
        <f t="shared" si="2"/>
        <v>116.66063693334729</v>
      </c>
      <c r="I95" s="105"/>
    </row>
    <row r="96" spans="1:9" ht="27" customHeight="1">
      <c r="A96" s="130"/>
      <c r="B96" s="133">
        <v>312</v>
      </c>
      <c r="C96" s="133" t="s">
        <v>257</v>
      </c>
      <c r="D96" s="132"/>
      <c r="E96" s="106">
        <f>SUM(E97)</f>
        <v>18202.83</v>
      </c>
      <c r="F96" s="104"/>
      <c r="G96" s="106">
        <f>SUM(G97)</f>
        <v>27606.33</v>
      </c>
      <c r="H96" s="107">
        <f t="shared" si="2"/>
        <v>151.65954964145683</v>
      </c>
      <c r="I96" s="107"/>
    </row>
    <row r="97" spans="1:9" ht="27" customHeight="1">
      <c r="A97" s="129"/>
      <c r="B97" s="129">
        <v>3121</v>
      </c>
      <c r="C97" s="129" t="s">
        <v>257</v>
      </c>
      <c r="D97" s="134">
        <v>53082</v>
      </c>
      <c r="E97" s="104">
        <v>18202.83</v>
      </c>
      <c r="F97" s="104"/>
      <c r="G97" s="104">
        <v>27606.33</v>
      </c>
      <c r="H97" s="105">
        <f t="shared" si="2"/>
        <v>151.65954964145683</v>
      </c>
      <c r="I97" s="105"/>
    </row>
    <row r="98" spans="1:9" ht="27" customHeight="1">
      <c r="A98" s="130"/>
      <c r="B98" s="133">
        <v>313</v>
      </c>
      <c r="C98" s="133" t="s">
        <v>258</v>
      </c>
      <c r="D98" s="132"/>
      <c r="E98" s="106">
        <f>SUM(E99:E100)</f>
        <v>85294.17</v>
      </c>
      <c r="F98" s="104"/>
      <c r="G98" s="106">
        <f>SUM(G99:G100)</f>
        <v>99473.55</v>
      </c>
      <c r="H98" s="107">
        <f t="shared" si="2"/>
        <v>116.62409048590308</v>
      </c>
      <c r="I98" s="107"/>
    </row>
    <row r="99" spans="1:9" ht="27" customHeight="1">
      <c r="A99" s="129"/>
      <c r="B99" s="129">
        <v>3132</v>
      </c>
      <c r="C99" s="129" t="s">
        <v>259</v>
      </c>
      <c r="D99" s="134">
        <v>53082</v>
      </c>
      <c r="E99" s="104">
        <v>85229.28</v>
      </c>
      <c r="F99" s="104"/>
      <c r="G99" s="104">
        <v>99473.55</v>
      </c>
      <c r="H99" s="105">
        <f t="shared" si="2"/>
        <v>116.71288317817539</v>
      </c>
      <c r="I99" s="105"/>
    </row>
    <row r="100" spans="1:9" ht="27" customHeight="1">
      <c r="A100" s="129"/>
      <c r="B100" s="129">
        <v>3133</v>
      </c>
      <c r="C100" s="129" t="s">
        <v>283</v>
      </c>
      <c r="D100" s="134">
        <v>53082</v>
      </c>
      <c r="E100" s="104">
        <v>64.89</v>
      </c>
      <c r="F100" s="104"/>
      <c r="G100" s="104">
        <v>0</v>
      </c>
      <c r="H100" s="105">
        <f t="shared" si="2"/>
        <v>0</v>
      </c>
      <c r="I100" s="105"/>
    </row>
    <row r="101" spans="1:9" ht="27" customHeight="1">
      <c r="A101" s="130"/>
      <c r="B101" s="133">
        <v>32</v>
      </c>
      <c r="C101" s="133" t="s">
        <v>180</v>
      </c>
      <c r="D101" s="132"/>
      <c r="E101" s="106">
        <f>+E107+E104+E102</f>
        <v>4038.42</v>
      </c>
      <c r="F101" s="106">
        <v>3100</v>
      </c>
      <c r="G101" s="106">
        <f>+G107+G104</f>
        <v>3179.87</v>
      </c>
      <c r="H101" s="107">
        <f t="shared" si="2"/>
        <v>78.74044799698892</v>
      </c>
      <c r="I101" s="107">
        <f>G101/F101*100</f>
        <v>102.57645161290323</v>
      </c>
    </row>
    <row r="102" spans="1:9" ht="27" customHeight="1">
      <c r="A102" s="130"/>
      <c r="B102" s="133">
        <v>322</v>
      </c>
      <c r="C102" s="133" t="s">
        <v>248</v>
      </c>
      <c r="D102" s="132"/>
      <c r="E102" s="106">
        <f>SUM(E103)</f>
        <v>309.25</v>
      </c>
      <c r="F102" s="104"/>
      <c r="G102" s="106">
        <f>SUM(G103)</f>
        <v>0</v>
      </c>
      <c r="H102" s="107">
        <f t="shared" si="2"/>
        <v>0</v>
      </c>
      <c r="I102" s="107"/>
    </row>
    <row r="103" spans="1:9" ht="27" customHeight="1">
      <c r="A103" s="129"/>
      <c r="B103" s="129">
        <v>3221</v>
      </c>
      <c r="C103" s="129" t="s">
        <v>53</v>
      </c>
      <c r="D103" s="134">
        <v>53082</v>
      </c>
      <c r="E103" s="104">
        <v>309.25</v>
      </c>
      <c r="F103" s="104"/>
      <c r="G103" s="104">
        <v>0</v>
      </c>
      <c r="H103" s="105">
        <f t="shared" si="2"/>
        <v>0</v>
      </c>
      <c r="I103" s="105"/>
    </row>
    <row r="104" spans="1:9" ht="27" customHeight="1">
      <c r="A104" s="130"/>
      <c r="B104" s="133">
        <v>323</v>
      </c>
      <c r="C104" s="133" t="s">
        <v>16</v>
      </c>
      <c r="D104" s="132"/>
      <c r="E104" s="106">
        <f>SUM(E105:E106)</f>
        <v>382.24</v>
      </c>
      <c r="F104" s="104"/>
      <c r="G104" s="106">
        <f>SUM(G105:G106)</f>
        <v>3179.87</v>
      </c>
      <c r="H104" s="107">
        <f t="shared" si="2"/>
        <v>831.904039347007</v>
      </c>
      <c r="I104" s="107"/>
    </row>
    <row r="105" spans="1:9" ht="27" customHeight="1">
      <c r="A105" s="129"/>
      <c r="B105" s="129">
        <v>3236</v>
      </c>
      <c r="C105" s="129" t="s">
        <v>67</v>
      </c>
      <c r="D105" s="134">
        <v>53082</v>
      </c>
      <c r="E105" s="104">
        <v>382.24</v>
      </c>
      <c r="F105" s="104"/>
      <c r="G105" s="104">
        <v>0</v>
      </c>
      <c r="H105" s="105">
        <f>G105/E105*100</f>
        <v>0</v>
      </c>
      <c r="I105" s="105"/>
    </row>
    <row r="106" spans="1:9" ht="27" customHeight="1">
      <c r="A106" s="129"/>
      <c r="B106" s="129">
        <v>3237</v>
      </c>
      <c r="C106" s="129" t="s">
        <v>20</v>
      </c>
      <c r="D106" s="134">
        <v>53082</v>
      </c>
      <c r="E106" s="104">
        <v>0</v>
      </c>
      <c r="F106" s="104"/>
      <c r="G106" s="104">
        <v>3179.87</v>
      </c>
      <c r="H106" s="105"/>
      <c r="I106" s="105"/>
    </row>
    <row r="107" spans="1:9" ht="27" customHeight="1">
      <c r="A107" s="130"/>
      <c r="B107" s="133">
        <v>329</v>
      </c>
      <c r="C107" s="133" t="s">
        <v>12</v>
      </c>
      <c r="D107" s="132"/>
      <c r="E107" s="106">
        <f>SUM(E108:E110)</f>
        <v>3346.9300000000003</v>
      </c>
      <c r="F107" s="104"/>
      <c r="G107" s="106">
        <f>SUM(G108:G110)</f>
        <v>0</v>
      </c>
      <c r="H107" s="107">
        <f t="shared" si="2"/>
        <v>0</v>
      </c>
      <c r="I107" s="107"/>
    </row>
    <row r="108" spans="1:9" ht="27" customHeight="1">
      <c r="A108" s="129"/>
      <c r="B108" s="129">
        <v>3295</v>
      </c>
      <c r="C108" s="129" t="s">
        <v>62</v>
      </c>
      <c r="D108" s="134">
        <v>53082</v>
      </c>
      <c r="E108" s="104">
        <v>404.8</v>
      </c>
      <c r="F108" s="104"/>
      <c r="G108" s="104">
        <v>0</v>
      </c>
      <c r="H108" s="105">
        <f t="shared" si="2"/>
        <v>0</v>
      </c>
      <c r="I108" s="105"/>
    </row>
    <row r="109" spans="1:9" ht="27" customHeight="1">
      <c r="A109" s="129"/>
      <c r="B109" s="129">
        <v>3296</v>
      </c>
      <c r="C109" s="129" t="s">
        <v>270</v>
      </c>
      <c r="D109" s="134">
        <v>53082</v>
      </c>
      <c r="E109" s="104">
        <v>2911.61</v>
      </c>
      <c r="F109" s="104"/>
      <c r="G109" s="104">
        <v>0</v>
      </c>
      <c r="H109" s="105">
        <f t="shared" si="2"/>
        <v>0</v>
      </c>
      <c r="I109" s="105"/>
    </row>
    <row r="110" spans="1:9" ht="27" customHeight="1">
      <c r="A110" s="129"/>
      <c r="B110" s="129">
        <v>3299</v>
      </c>
      <c r="C110" s="129" t="s">
        <v>34</v>
      </c>
      <c r="D110" s="134">
        <v>53082</v>
      </c>
      <c r="E110" s="104">
        <v>30.52</v>
      </c>
      <c r="F110" s="104"/>
      <c r="G110" s="104">
        <v>0</v>
      </c>
      <c r="H110" s="105">
        <f t="shared" si="2"/>
        <v>0</v>
      </c>
      <c r="I110" s="105"/>
    </row>
    <row r="111" spans="1:9" ht="27" customHeight="1">
      <c r="A111" s="130"/>
      <c r="B111" s="133">
        <v>34</v>
      </c>
      <c r="C111" s="133" t="s">
        <v>185</v>
      </c>
      <c r="D111" s="134"/>
      <c r="E111" s="106">
        <f>E112</f>
        <v>1498.29</v>
      </c>
      <c r="F111" s="106">
        <f>F112</f>
        <v>0</v>
      </c>
      <c r="G111" s="106">
        <f>G112</f>
        <v>0</v>
      </c>
      <c r="H111" s="107">
        <f t="shared" si="2"/>
        <v>0</v>
      </c>
      <c r="I111" s="107"/>
    </row>
    <row r="112" spans="1:9" ht="27" customHeight="1">
      <c r="A112" s="130"/>
      <c r="B112" s="133" t="s">
        <v>35</v>
      </c>
      <c r="C112" s="133" t="s">
        <v>36</v>
      </c>
      <c r="D112" s="134"/>
      <c r="E112" s="106">
        <f>E113</f>
        <v>1498.29</v>
      </c>
      <c r="F112" s="104"/>
      <c r="G112" s="106">
        <f>G113</f>
        <v>0</v>
      </c>
      <c r="H112" s="107">
        <f t="shared" si="2"/>
        <v>0</v>
      </c>
      <c r="I112" s="107"/>
    </row>
    <row r="113" spans="1:9" ht="27" customHeight="1">
      <c r="A113" s="129"/>
      <c r="B113" s="129">
        <v>3433</v>
      </c>
      <c r="C113" s="129" t="s">
        <v>284</v>
      </c>
      <c r="D113" s="134">
        <v>53082</v>
      </c>
      <c r="E113" s="104">
        <v>1498.29</v>
      </c>
      <c r="F113" s="104"/>
      <c r="G113" s="104">
        <v>0</v>
      </c>
      <c r="H113" s="105">
        <f t="shared" si="2"/>
        <v>0</v>
      </c>
      <c r="I113" s="105"/>
    </row>
    <row r="114" spans="1:9" ht="27" customHeight="1">
      <c r="A114" s="143">
        <v>2301</v>
      </c>
      <c r="B114" s="144" t="s">
        <v>2</v>
      </c>
      <c r="C114" s="143" t="s">
        <v>260</v>
      </c>
      <c r="D114" s="144"/>
      <c r="E114" s="145">
        <f>SUM(E115,E122,E127,E139,E148,E190,E183)</f>
        <v>44500.72</v>
      </c>
      <c r="F114" s="145">
        <f>SUM(F115,F122,F127,F139,F148,F190,F183)</f>
        <v>261617.44000000003</v>
      </c>
      <c r="G114" s="145">
        <f>SUM(G115,G122,G127,G139,G148,G190,G183)</f>
        <v>239347.07</v>
      </c>
      <c r="H114" s="146">
        <f t="shared" si="2"/>
        <v>537.8498819794376</v>
      </c>
      <c r="I114" s="146">
        <f>G114/F114*100</f>
        <v>91.48742912552007</v>
      </c>
    </row>
    <row r="115" spans="1:9" ht="27" customHeight="1">
      <c r="A115" s="147" t="s">
        <v>261</v>
      </c>
      <c r="B115" s="148" t="s">
        <v>3</v>
      </c>
      <c r="C115" s="147" t="s">
        <v>293</v>
      </c>
      <c r="D115" s="149"/>
      <c r="E115" s="150">
        <f>+E116</f>
        <v>2470.5</v>
      </c>
      <c r="F115" s="150">
        <f>+F116</f>
        <v>619.85</v>
      </c>
      <c r="G115" s="150">
        <f>+G116</f>
        <v>619.85</v>
      </c>
      <c r="H115" s="151">
        <f t="shared" si="2"/>
        <v>25.090062740335966</v>
      </c>
      <c r="I115" s="151">
        <f>G115/F115*100</f>
        <v>100</v>
      </c>
    </row>
    <row r="116" spans="1:9" ht="27" customHeight="1">
      <c r="A116" s="130"/>
      <c r="B116" s="133">
        <v>3</v>
      </c>
      <c r="C116" s="133" t="s">
        <v>181</v>
      </c>
      <c r="D116" s="132"/>
      <c r="E116" s="106">
        <f>E117</f>
        <v>2470.5</v>
      </c>
      <c r="F116" s="106">
        <f>F117</f>
        <v>619.85</v>
      </c>
      <c r="G116" s="106">
        <f>G117</f>
        <v>619.85</v>
      </c>
      <c r="H116" s="107">
        <f t="shared" si="2"/>
        <v>25.090062740335966</v>
      </c>
      <c r="I116" s="107">
        <f>G116/F116*100</f>
        <v>100</v>
      </c>
    </row>
    <row r="117" spans="1:9" ht="27" customHeight="1">
      <c r="A117" s="130"/>
      <c r="B117" s="133">
        <v>32</v>
      </c>
      <c r="C117" s="133" t="s">
        <v>180</v>
      </c>
      <c r="D117" s="132"/>
      <c r="E117" s="106">
        <f>+E120+E118</f>
        <v>2470.5</v>
      </c>
      <c r="F117" s="106">
        <v>619.85</v>
      </c>
      <c r="G117" s="106">
        <f>+G120</f>
        <v>619.85</v>
      </c>
      <c r="H117" s="107">
        <f t="shared" si="2"/>
        <v>25.090062740335966</v>
      </c>
      <c r="I117" s="107">
        <f>G117/F117*100</f>
        <v>100</v>
      </c>
    </row>
    <row r="118" spans="1:9" ht="27" customHeight="1">
      <c r="A118" s="130"/>
      <c r="B118" s="133">
        <v>321</v>
      </c>
      <c r="C118" s="133" t="s">
        <v>7</v>
      </c>
      <c r="D118" s="132"/>
      <c r="E118" s="106">
        <f>SUM(E119)</f>
        <v>585.44</v>
      </c>
      <c r="F118" s="104"/>
      <c r="G118" s="106">
        <f>SUM(G119:G120)</f>
        <v>619.85</v>
      </c>
      <c r="H118" s="107">
        <f t="shared" si="2"/>
        <v>105.87763050013663</v>
      </c>
      <c r="I118" s="107"/>
    </row>
    <row r="119" spans="1:9" ht="27" customHeight="1">
      <c r="A119" s="129"/>
      <c r="B119" s="129">
        <v>3212</v>
      </c>
      <c r="C119" s="129" t="s">
        <v>328</v>
      </c>
      <c r="D119" s="134">
        <v>48011</v>
      </c>
      <c r="E119" s="104">
        <v>585.44</v>
      </c>
      <c r="F119" s="104"/>
      <c r="G119" s="104">
        <v>0</v>
      </c>
      <c r="H119" s="105">
        <f aca="true" t="shared" si="3" ref="H119:H183">G119/E119*100</f>
        <v>0</v>
      </c>
      <c r="I119" s="105"/>
    </row>
    <row r="120" spans="1:9" ht="27" customHeight="1">
      <c r="A120" s="130"/>
      <c r="B120" s="133" t="s">
        <v>41</v>
      </c>
      <c r="C120" s="133" t="s">
        <v>42</v>
      </c>
      <c r="D120" s="132"/>
      <c r="E120" s="106">
        <f>SUM(E121)</f>
        <v>1885.06</v>
      </c>
      <c r="F120" s="104"/>
      <c r="G120" s="106">
        <f>SUM(G121:G122)</f>
        <v>619.85</v>
      </c>
      <c r="H120" s="107">
        <f t="shared" si="3"/>
        <v>32.882242475040584</v>
      </c>
      <c r="I120" s="107"/>
    </row>
    <row r="121" spans="1:9" ht="27" customHeight="1">
      <c r="A121" s="129"/>
      <c r="B121" s="129">
        <v>3223</v>
      </c>
      <c r="C121" s="129" t="s">
        <v>50</v>
      </c>
      <c r="D121" s="134">
        <v>11001</v>
      </c>
      <c r="E121" s="104">
        <v>1885.06</v>
      </c>
      <c r="F121" s="104"/>
      <c r="G121" s="104">
        <v>619.85</v>
      </c>
      <c r="H121" s="105">
        <f t="shared" si="3"/>
        <v>32.882242475040584</v>
      </c>
      <c r="I121" s="105"/>
    </row>
    <row r="122" spans="1:9" ht="27" customHeight="1" hidden="1">
      <c r="A122" s="147" t="s">
        <v>261</v>
      </c>
      <c r="B122" s="148" t="s">
        <v>3</v>
      </c>
      <c r="C122" s="147" t="s">
        <v>265</v>
      </c>
      <c r="D122" s="149"/>
      <c r="E122" s="150">
        <f>E125</f>
        <v>0</v>
      </c>
      <c r="F122" s="150">
        <f>F125</f>
        <v>0</v>
      </c>
      <c r="G122" s="150">
        <f>G125</f>
        <v>0</v>
      </c>
      <c r="H122" s="151" t="e">
        <f t="shared" si="3"/>
        <v>#DIV/0!</v>
      </c>
      <c r="I122" s="151">
        <v>0</v>
      </c>
    </row>
    <row r="123" spans="1:9" ht="27" customHeight="1" hidden="1">
      <c r="A123" s="130"/>
      <c r="B123" s="133">
        <v>3</v>
      </c>
      <c r="C123" s="133" t="s">
        <v>181</v>
      </c>
      <c r="D123" s="132"/>
      <c r="E123" s="106">
        <f aca="true" t="shared" si="4" ref="E123:G124">E124</f>
        <v>0</v>
      </c>
      <c r="F123" s="106">
        <f t="shared" si="4"/>
        <v>0</v>
      </c>
      <c r="G123" s="106">
        <f t="shared" si="4"/>
        <v>0</v>
      </c>
      <c r="H123" s="107" t="e">
        <f t="shared" si="3"/>
        <v>#DIV/0!</v>
      </c>
      <c r="I123" s="107">
        <v>0</v>
      </c>
    </row>
    <row r="124" spans="1:9" ht="27" customHeight="1" hidden="1">
      <c r="A124" s="130"/>
      <c r="B124" s="133">
        <v>32</v>
      </c>
      <c r="C124" s="133" t="s">
        <v>180</v>
      </c>
      <c r="D124" s="132"/>
      <c r="E124" s="106">
        <f t="shared" si="4"/>
        <v>0</v>
      </c>
      <c r="F124" s="106">
        <f t="shared" si="4"/>
        <v>0</v>
      </c>
      <c r="G124" s="106">
        <f t="shared" si="4"/>
        <v>0</v>
      </c>
      <c r="H124" s="107" t="e">
        <f t="shared" si="3"/>
        <v>#DIV/0!</v>
      </c>
      <c r="I124" s="107">
        <v>0</v>
      </c>
    </row>
    <row r="125" spans="1:9" ht="27" customHeight="1" hidden="1">
      <c r="A125" s="130"/>
      <c r="B125" s="133">
        <v>324</v>
      </c>
      <c r="C125" s="133" t="s">
        <v>245</v>
      </c>
      <c r="D125" s="134"/>
      <c r="E125" s="106">
        <f>SUM(E126)</f>
        <v>0</v>
      </c>
      <c r="F125" s="104">
        <v>0</v>
      </c>
      <c r="G125" s="106">
        <f>SUM(G126)</f>
        <v>0</v>
      </c>
      <c r="H125" s="107" t="e">
        <f t="shared" si="3"/>
        <v>#DIV/0!</v>
      </c>
      <c r="I125" s="107">
        <v>0</v>
      </c>
    </row>
    <row r="126" spans="1:9" ht="27" customHeight="1" hidden="1">
      <c r="A126" s="129"/>
      <c r="B126" s="129">
        <v>3241</v>
      </c>
      <c r="C126" s="129" t="s">
        <v>245</v>
      </c>
      <c r="D126" s="134">
        <v>53086</v>
      </c>
      <c r="E126" s="104"/>
      <c r="F126" s="104"/>
      <c r="G126" s="104">
        <v>0</v>
      </c>
      <c r="H126" s="105" t="e">
        <f t="shared" si="3"/>
        <v>#DIV/0!</v>
      </c>
      <c r="I126" s="105"/>
    </row>
    <row r="127" spans="1:9" ht="27" customHeight="1" hidden="1">
      <c r="A127" s="147" t="s">
        <v>262</v>
      </c>
      <c r="B127" s="148" t="s">
        <v>3</v>
      </c>
      <c r="C127" s="147" t="s">
        <v>266</v>
      </c>
      <c r="D127" s="149"/>
      <c r="E127" s="150">
        <f>SUM(E128)</f>
        <v>0</v>
      </c>
      <c r="F127" s="150">
        <f>SUM(F128)</f>
        <v>0</v>
      </c>
      <c r="G127" s="150">
        <f>SUM(G128)</f>
        <v>0</v>
      </c>
      <c r="H127" s="151" t="e">
        <f t="shared" si="3"/>
        <v>#DIV/0!</v>
      </c>
      <c r="I127" s="151">
        <v>0</v>
      </c>
    </row>
    <row r="128" spans="1:9" ht="27" customHeight="1" hidden="1">
      <c r="A128" s="130"/>
      <c r="B128" s="133">
        <v>3</v>
      </c>
      <c r="C128" s="133" t="s">
        <v>181</v>
      </c>
      <c r="D128" s="132"/>
      <c r="E128" s="106">
        <f>SUM(E129,E136)</f>
        <v>0</v>
      </c>
      <c r="F128" s="106">
        <f>SUM(F129,F136)</f>
        <v>0</v>
      </c>
      <c r="G128" s="106">
        <f>SUM(G129,G136)</f>
        <v>0</v>
      </c>
      <c r="H128" s="107" t="e">
        <f t="shared" si="3"/>
        <v>#DIV/0!</v>
      </c>
      <c r="I128" s="107">
        <v>0</v>
      </c>
    </row>
    <row r="129" spans="1:9" ht="27" customHeight="1" hidden="1">
      <c r="A129" s="130"/>
      <c r="B129" s="133">
        <v>31</v>
      </c>
      <c r="C129" s="133" t="s">
        <v>254</v>
      </c>
      <c r="D129" s="132"/>
      <c r="E129" s="106">
        <f>+E130+E132+E134</f>
        <v>0</v>
      </c>
      <c r="F129" s="106">
        <f>+F130+F132+F134</f>
        <v>0</v>
      </c>
      <c r="G129" s="106">
        <f>+G130+G132+G134</f>
        <v>0</v>
      </c>
      <c r="H129" s="107" t="e">
        <f t="shared" si="3"/>
        <v>#DIV/0!</v>
      </c>
      <c r="I129" s="107">
        <v>0</v>
      </c>
    </row>
    <row r="130" spans="1:9" ht="27" customHeight="1" hidden="1">
      <c r="A130" s="130"/>
      <c r="B130" s="133">
        <v>311</v>
      </c>
      <c r="C130" s="133" t="s">
        <v>255</v>
      </c>
      <c r="D130" s="132"/>
      <c r="E130" s="106">
        <f>SUM(E131)</f>
        <v>0</v>
      </c>
      <c r="F130" s="104">
        <v>0</v>
      </c>
      <c r="G130" s="106">
        <f>SUM(G131)</f>
        <v>0</v>
      </c>
      <c r="H130" s="107" t="e">
        <f t="shared" si="3"/>
        <v>#DIV/0!</v>
      </c>
      <c r="I130" s="107">
        <v>0</v>
      </c>
    </row>
    <row r="131" spans="1:9" ht="27" customHeight="1" hidden="1">
      <c r="A131" s="129"/>
      <c r="B131" s="129">
        <v>3111</v>
      </c>
      <c r="C131" s="129" t="s">
        <v>256</v>
      </c>
      <c r="D131" s="134" t="s">
        <v>4</v>
      </c>
      <c r="E131" s="104">
        <v>0</v>
      </c>
      <c r="F131" s="104"/>
      <c r="G131" s="104">
        <v>0</v>
      </c>
      <c r="H131" s="105" t="e">
        <f t="shared" si="3"/>
        <v>#DIV/0!</v>
      </c>
      <c r="I131" s="105"/>
    </row>
    <row r="132" spans="1:9" ht="27" customHeight="1" hidden="1">
      <c r="A132" s="130"/>
      <c r="B132" s="133">
        <v>312</v>
      </c>
      <c r="C132" s="133" t="s">
        <v>257</v>
      </c>
      <c r="D132" s="134"/>
      <c r="E132" s="106">
        <f>SUM(E133)</f>
        <v>0</v>
      </c>
      <c r="F132" s="104">
        <v>0</v>
      </c>
      <c r="G132" s="106">
        <f>SUM(G133)</f>
        <v>0</v>
      </c>
      <c r="H132" s="107" t="e">
        <f t="shared" si="3"/>
        <v>#DIV/0!</v>
      </c>
      <c r="I132" s="107">
        <v>0</v>
      </c>
    </row>
    <row r="133" spans="1:9" ht="27" customHeight="1" hidden="1">
      <c r="A133" s="129"/>
      <c r="B133" s="129">
        <v>3121</v>
      </c>
      <c r="C133" s="129" t="s">
        <v>257</v>
      </c>
      <c r="D133" s="134" t="s">
        <v>4</v>
      </c>
      <c r="E133" s="104">
        <v>0</v>
      </c>
      <c r="F133" s="104"/>
      <c r="G133" s="104">
        <v>0</v>
      </c>
      <c r="H133" s="105" t="e">
        <f t="shared" si="3"/>
        <v>#DIV/0!</v>
      </c>
      <c r="I133" s="105"/>
    </row>
    <row r="134" spans="1:9" ht="27" customHeight="1" hidden="1">
      <c r="A134" s="130"/>
      <c r="B134" s="133">
        <v>313</v>
      </c>
      <c r="C134" s="133" t="s">
        <v>258</v>
      </c>
      <c r="D134" s="134"/>
      <c r="E134" s="106">
        <f>SUM(E135:E135)</f>
        <v>0</v>
      </c>
      <c r="F134" s="104">
        <v>0</v>
      </c>
      <c r="G134" s="106">
        <f>SUM(G135:G135)</f>
        <v>0</v>
      </c>
      <c r="H134" s="107" t="e">
        <f t="shared" si="3"/>
        <v>#DIV/0!</v>
      </c>
      <c r="I134" s="107">
        <v>0</v>
      </c>
    </row>
    <row r="135" spans="1:9" ht="27" customHeight="1" hidden="1">
      <c r="A135" s="129"/>
      <c r="B135" s="129">
        <v>3132</v>
      </c>
      <c r="C135" s="129" t="s">
        <v>259</v>
      </c>
      <c r="D135" s="134" t="s">
        <v>4</v>
      </c>
      <c r="E135" s="104">
        <v>0</v>
      </c>
      <c r="F135" s="104"/>
      <c r="G135" s="104">
        <v>0</v>
      </c>
      <c r="H135" s="105" t="e">
        <f t="shared" si="3"/>
        <v>#DIV/0!</v>
      </c>
      <c r="I135" s="105"/>
    </row>
    <row r="136" spans="1:9" ht="27" customHeight="1" hidden="1">
      <c r="A136" s="130"/>
      <c r="B136" s="133">
        <v>32</v>
      </c>
      <c r="C136" s="133" t="s">
        <v>180</v>
      </c>
      <c r="D136" s="132"/>
      <c r="E136" s="106">
        <f>E137</f>
        <v>0</v>
      </c>
      <c r="F136" s="106">
        <f>F137</f>
        <v>0</v>
      </c>
      <c r="G136" s="106">
        <f>G137</f>
        <v>0</v>
      </c>
      <c r="H136" s="107" t="e">
        <f t="shared" si="3"/>
        <v>#DIV/0!</v>
      </c>
      <c r="I136" s="107">
        <v>0</v>
      </c>
    </row>
    <row r="137" spans="1:9" ht="27" customHeight="1" hidden="1">
      <c r="A137" s="130"/>
      <c r="B137" s="133" t="s">
        <v>6</v>
      </c>
      <c r="C137" s="133" t="s">
        <v>7</v>
      </c>
      <c r="D137" s="132"/>
      <c r="E137" s="106">
        <f>SUM(E138)</f>
        <v>0</v>
      </c>
      <c r="F137" s="104">
        <v>0</v>
      </c>
      <c r="G137" s="106">
        <f>SUM(G138)</f>
        <v>0</v>
      </c>
      <c r="H137" s="107" t="e">
        <f t="shared" si="3"/>
        <v>#DIV/0!</v>
      </c>
      <c r="I137" s="107">
        <v>0</v>
      </c>
    </row>
    <row r="138" spans="1:9" ht="27" customHeight="1" hidden="1">
      <c r="A138" s="129"/>
      <c r="B138" s="129">
        <v>3212</v>
      </c>
      <c r="C138" s="129" t="s">
        <v>247</v>
      </c>
      <c r="D138" s="134">
        <v>11001</v>
      </c>
      <c r="E138" s="104">
        <v>0</v>
      </c>
      <c r="F138" s="104"/>
      <c r="G138" s="104">
        <v>0</v>
      </c>
      <c r="H138" s="105" t="e">
        <f t="shared" si="3"/>
        <v>#DIV/0!</v>
      </c>
      <c r="I138" s="105"/>
    </row>
    <row r="139" spans="1:9" ht="27" customHeight="1">
      <c r="A139" s="147" t="s">
        <v>287</v>
      </c>
      <c r="B139" s="148" t="s">
        <v>3</v>
      </c>
      <c r="C139" s="147" t="s">
        <v>267</v>
      </c>
      <c r="D139" s="149"/>
      <c r="E139" s="150">
        <f>+E140</f>
        <v>101.67</v>
      </c>
      <c r="F139" s="150">
        <f>+F140</f>
        <v>26.57</v>
      </c>
      <c r="G139" s="150">
        <f>+G140</f>
        <v>0</v>
      </c>
      <c r="H139" s="151">
        <f t="shared" si="3"/>
        <v>0</v>
      </c>
      <c r="I139" s="151">
        <f>G139/F139*100</f>
        <v>0</v>
      </c>
    </row>
    <row r="140" spans="1:9" ht="27" customHeight="1">
      <c r="A140" s="130"/>
      <c r="B140" s="133">
        <v>3</v>
      </c>
      <c r="C140" s="133" t="s">
        <v>181</v>
      </c>
      <c r="D140" s="132"/>
      <c r="E140" s="106">
        <f>E141</f>
        <v>101.67</v>
      </c>
      <c r="F140" s="106">
        <f>F141</f>
        <v>26.57</v>
      </c>
      <c r="G140" s="106">
        <f>G141</f>
        <v>0</v>
      </c>
      <c r="H140" s="107">
        <f t="shared" si="3"/>
        <v>0</v>
      </c>
      <c r="I140" s="107">
        <f>G140/F140*100</f>
        <v>0</v>
      </c>
    </row>
    <row r="141" spans="1:9" ht="27" customHeight="1">
      <c r="A141" s="130"/>
      <c r="B141" s="133">
        <v>32</v>
      </c>
      <c r="C141" s="133" t="s">
        <v>180</v>
      </c>
      <c r="D141" s="132"/>
      <c r="E141" s="106">
        <f>E146+E142+E144</f>
        <v>101.67</v>
      </c>
      <c r="F141" s="106">
        <v>26.57</v>
      </c>
      <c r="G141" s="106">
        <f>G146+G142</f>
        <v>0</v>
      </c>
      <c r="H141" s="107">
        <f t="shared" si="3"/>
        <v>0</v>
      </c>
      <c r="I141" s="107">
        <f>G141/F141*100</f>
        <v>0</v>
      </c>
    </row>
    <row r="142" spans="1:9" ht="27" customHeight="1">
      <c r="A142" s="130"/>
      <c r="B142" s="133" t="s">
        <v>6</v>
      </c>
      <c r="C142" s="133" t="s">
        <v>7</v>
      </c>
      <c r="D142" s="132"/>
      <c r="E142" s="106">
        <f>+E143</f>
        <v>26.55</v>
      </c>
      <c r="F142" s="104"/>
      <c r="G142" s="106">
        <f>SUM(G143:G145)</f>
        <v>0</v>
      </c>
      <c r="H142" s="107">
        <f t="shared" si="3"/>
        <v>0</v>
      </c>
      <c r="I142" s="107"/>
    </row>
    <row r="143" spans="1:9" ht="27" customHeight="1">
      <c r="A143" s="129"/>
      <c r="B143" s="129" t="s">
        <v>9</v>
      </c>
      <c r="C143" s="129" t="s">
        <v>10</v>
      </c>
      <c r="D143" s="134">
        <v>53080</v>
      </c>
      <c r="E143" s="104">
        <v>26.55</v>
      </c>
      <c r="F143" s="104"/>
      <c r="G143" s="104">
        <v>0</v>
      </c>
      <c r="H143" s="105">
        <f t="shared" si="3"/>
        <v>0</v>
      </c>
      <c r="I143" s="105"/>
    </row>
    <row r="144" spans="1:9" ht="27" customHeight="1">
      <c r="A144" s="130"/>
      <c r="B144" s="133" t="s">
        <v>41</v>
      </c>
      <c r="C144" s="133" t="s">
        <v>42</v>
      </c>
      <c r="D144" s="134"/>
      <c r="E144" s="106">
        <f>SUM(E145)</f>
        <v>22.3</v>
      </c>
      <c r="F144" s="104"/>
      <c r="G144" s="106">
        <f>SUM(G145)</f>
        <v>0</v>
      </c>
      <c r="H144" s="107">
        <f t="shared" si="3"/>
        <v>0</v>
      </c>
      <c r="I144" s="107"/>
    </row>
    <row r="145" spans="1:9" ht="27" customHeight="1">
      <c r="A145" s="129"/>
      <c r="B145" s="129" t="s">
        <v>52</v>
      </c>
      <c r="C145" s="129" t="s">
        <v>53</v>
      </c>
      <c r="D145" s="134">
        <v>53080</v>
      </c>
      <c r="E145" s="104">
        <v>22.3</v>
      </c>
      <c r="F145" s="104"/>
      <c r="G145" s="104">
        <v>0</v>
      </c>
      <c r="H145" s="105">
        <f t="shared" si="3"/>
        <v>0</v>
      </c>
      <c r="I145" s="105"/>
    </row>
    <row r="146" spans="1:9" ht="27" customHeight="1">
      <c r="A146" s="130"/>
      <c r="B146" s="133">
        <v>329</v>
      </c>
      <c r="C146" s="133" t="s">
        <v>34</v>
      </c>
      <c r="D146" s="132"/>
      <c r="E146" s="106">
        <f>E147</f>
        <v>52.82</v>
      </c>
      <c r="F146" s="104"/>
      <c r="G146" s="106">
        <f>G147</f>
        <v>0</v>
      </c>
      <c r="H146" s="107">
        <f t="shared" si="3"/>
        <v>0</v>
      </c>
      <c r="I146" s="107"/>
    </row>
    <row r="147" spans="1:9" ht="27" customHeight="1">
      <c r="A147" s="129"/>
      <c r="B147" s="129">
        <v>3293</v>
      </c>
      <c r="C147" s="129" t="s">
        <v>282</v>
      </c>
      <c r="D147" s="134">
        <v>53080</v>
      </c>
      <c r="E147" s="104">
        <v>52.82</v>
      </c>
      <c r="F147" s="104"/>
      <c r="G147" s="104">
        <v>0</v>
      </c>
      <c r="H147" s="105">
        <f t="shared" si="3"/>
        <v>0</v>
      </c>
      <c r="I147" s="105"/>
    </row>
    <row r="148" spans="1:9" ht="27" customHeight="1">
      <c r="A148" s="147" t="s">
        <v>263</v>
      </c>
      <c r="B148" s="148" t="s">
        <v>3</v>
      </c>
      <c r="C148" s="147" t="s">
        <v>268</v>
      </c>
      <c r="D148" s="149"/>
      <c r="E148" s="150">
        <f>+E149+E174</f>
        <v>40457.98</v>
      </c>
      <c r="F148" s="150">
        <f>+F149+F174</f>
        <v>259643.79</v>
      </c>
      <c r="G148" s="150">
        <f>+G149+G174</f>
        <v>237399.99</v>
      </c>
      <c r="H148" s="151">
        <f t="shared" si="3"/>
        <v>586.7816188549205</v>
      </c>
      <c r="I148" s="151">
        <f>G148/F148*100</f>
        <v>91.43295512671418</v>
      </c>
    </row>
    <row r="149" spans="1:9" ht="27" customHeight="1">
      <c r="A149" s="130"/>
      <c r="B149" s="133">
        <v>3</v>
      </c>
      <c r="C149" s="133" t="s">
        <v>181</v>
      </c>
      <c r="D149" s="132"/>
      <c r="E149" s="106">
        <f>+E157+E150+E171</f>
        <v>40457.98</v>
      </c>
      <c r="F149" s="106">
        <f>+F157+F150+F171</f>
        <v>46337.66</v>
      </c>
      <c r="G149" s="106">
        <f>+G157+G150+G171</f>
        <v>47222.28999999999</v>
      </c>
      <c r="H149" s="107">
        <f t="shared" si="3"/>
        <v>116.71934683837402</v>
      </c>
      <c r="I149" s="107">
        <f>G149/F149*100</f>
        <v>101.9090951075216</v>
      </c>
    </row>
    <row r="150" spans="1:9" ht="27" customHeight="1">
      <c r="A150" s="130"/>
      <c r="B150" s="133">
        <v>31</v>
      </c>
      <c r="C150" s="133" t="s">
        <v>254</v>
      </c>
      <c r="D150" s="132"/>
      <c r="E150" s="106">
        <f>+E151+E153+E155</f>
        <v>27249.39</v>
      </c>
      <c r="F150" s="106">
        <v>29440</v>
      </c>
      <c r="G150" s="106">
        <f>+G151+G153+G155</f>
        <v>29431.24</v>
      </c>
      <c r="H150" s="107">
        <f t="shared" si="3"/>
        <v>108.00696822938056</v>
      </c>
      <c r="I150" s="107">
        <f>G150/F150*100</f>
        <v>99.9702445652174</v>
      </c>
    </row>
    <row r="151" spans="1:9" ht="27" customHeight="1">
      <c r="A151" s="130"/>
      <c r="B151" s="133">
        <v>311</v>
      </c>
      <c r="C151" s="133" t="s">
        <v>255</v>
      </c>
      <c r="D151" s="132"/>
      <c r="E151" s="106">
        <f>SUM(E152)</f>
        <v>23056.8</v>
      </c>
      <c r="F151" s="104"/>
      <c r="G151" s="106">
        <f>SUM(G152)</f>
        <v>24799.38</v>
      </c>
      <c r="H151" s="107">
        <f t="shared" si="3"/>
        <v>107.55777037576767</v>
      </c>
      <c r="I151" s="107"/>
    </row>
    <row r="152" spans="1:9" ht="27" customHeight="1">
      <c r="A152" s="129"/>
      <c r="B152" s="129">
        <v>3111</v>
      </c>
      <c r="C152" s="129" t="s">
        <v>256</v>
      </c>
      <c r="D152" s="134">
        <v>58400</v>
      </c>
      <c r="E152" s="104">
        <v>23056.8</v>
      </c>
      <c r="F152" s="104"/>
      <c r="G152" s="104">
        <f>21079.47+3719.91</f>
        <v>24799.38</v>
      </c>
      <c r="H152" s="105">
        <f t="shared" si="3"/>
        <v>107.55777037576767</v>
      </c>
      <c r="I152" s="105"/>
    </row>
    <row r="153" spans="1:9" ht="27" customHeight="1">
      <c r="A153" s="130"/>
      <c r="B153" s="133">
        <v>312</v>
      </c>
      <c r="C153" s="133" t="s">
        <v>257</v>
      </c>
      <c r="D153" s="134"/>
      <c r="E153" s="106">
        <f>SUM(E154)</f>
        <v>388.21</v>
      </c>
      <c r="F153" s="104"/>
      <c r="G153" s="106">
        <f>SUM(G154)</f>
        <v>540</v>
      </c>
      <c r="H153" s="107">
        <f t="shared" si="3"/>
        <v>139.0999716648206</v>
      </c>
      <c r="I153" s="107"/>
    </row>
    <row r="154" spans="1:9" ht="27" customHeight="1">
      <c r="A154" s="129"/>
      <c r="B154" s="129">
        <v>3121</v>
      </c>
      <c r="C154" s="129" t="s">
        <v>257</v>
      </c>
      <c r="D154" s="134">
        <v>58400</v>
      </c>
      <c r="E154" s="104">
        <v>388.21</v>
      </c>
      <c r="F154" s="104"/>
      <c r="G154" s="104">
        <f>81+459</f>
        <v>540</v>
      </c>
      <c r="H154" s="105">
        <f t="shared" si="3"/>
        <v>139.0999716648206</v>
      </c>
      <c r="I154" s="105"/>
    </row>
    <row r="155" spans="1:9" ht="27" customHeight="1">
      <c r="A155" s="130"/>
      <c r="B155" s="133">
        <v>313</v>
      </c>
      <c r="C155" s="133" t="s">
        <v>258</v>
      </c>
      <c r="D155" s="134"/>
      <c r="E155" s="106">
        <f>SUM(E156:E156)</f>
        <v>3804.38</v>
      </c>
      <c r="F155" s="104"/>
      <c r="G155" s="106">
        <f>SUM(G156:G156)</f>
        <v>4091.86</v>
      </c>
      <c r="H155" s="107">
        <f t="shared" si="3"/>
        <v>107.55655323600692</v>
      </c>
      <c r="I155" s="107"/>
    </row>
    <row r="156" spans="1:9" ht="27" customHeight="1">
      <c r="A156" s="129"/>
      <c r="B156" s="129">
        <v>3132</v>
      </c>
      <c r="C156" s="129" t="s">
        <v>259</v>
      </c>
      <c r="D156" s="134">
        <v>58400</v>
      </c>
      <c r="E156" s="104">
        <v>3804.38</v>
      </c>
      <c r="F156" s="104"/>
      <c r="G156" s="104">
        <f>+3478.07+613.79</f>
        <v>4091.86</v>
      </c>
      <c r="H156" s="105">
        <f t="shared" si="3"/>
        <v>107.55655323600692</v>
      </c>
      <c r="I156" s="105"/>
    </row>
    <row r="157" spans="1:9" ht="27" customHeight="1">
      <c r="A157" s="130"/>
      <c r="B157" s="133">
        <v>32</v>
      </c>
      <c r="C157" s="133" t="s">
        <v>180</v>
      </c>
      <c r="D157" s="134"/>
      <c r="E157" s="106">
        <f>+E158+E164+E161</f>
        <v>13050.880000000001</v>
      </c>
      <c r="F157" s="106">
        <v>16822.66</v>
      </c>
      <c r="G157" s="106">
        <f>+G158+G164+G161</f>
        <v>17606.46</v>
      </c>
      <c r="H157" s="107">
        <f t="shared" si="3"/>
        <v>134.9063051686936</v>
      </c>
      <c r="I157" s="107">
        <f>G157/F157*100</f>
        <v>104.65919182816509</v>
      </c>
    </row>
    <row r="158" spans="1:9" ht="27" customHeight="1">
      <c r="A158" s="130"/>
      <c r="B158" s="133" t="s">
        <v>6</v>
      </c>
      <c r="C158" s="133" t="s">
        <v>7</v>
      </c>
      <c r="D158" s="134"/>
      <c r="E158" s="106">
        <f>SUM(E159:E160)</f>
        <v>7790.8</v>
      </c>
      <c r="F158" s="104"/>
      <c r="G158" s="106">
        <f>SUM(G159:G160)</f>
        <v>6296.5</v>
      </c>
      <c r="H158" s="107">
        <f t="shared" si="3"/>
        <v>80.81968475637932</v>
      </c>
      <c r="I158" s="107"/>
    </row>
    <row r="159" spans="1:9" ht="27" customHeight="1">
      <c r="A159" s="129"/>
      <c r="B159" s="129" t="s">
        <v>9</v>
      </c>
      <c r="C159" s="129" t="s">
        <v>10</v>
      </c>
      <c r="D159" s="134">
        <v>58400</v>
      </c>
      <c r="E159" s="104">
        <v>7013.56</v>
      </c>
      <c r="F159" s="104"/>
      <c r="G159" s="104">
        <f>4797.44+846.62</f>
        <v>5644.0599999999995</v>
      </c>
      <c r="H159" s="105">
        <f t="shared" si="3"/>
        <v>80.47353982856066</v>
      </c>
      <c r="I159" s="105"/>
    </row>
    <row r="160" spans="1:9" ht="27" customHeight="1">
      <c r="A160" s="129"/>
      <c r="B160" s="129">
        <v>3212</v>
      </c>
      <c r="C160" s="129" t="s">
        <v>247</v>
      </c>
      <c r="D160" s="134">
        <v>58400</v>
      </c>
      <c r="E160" s="104">
        <v>777.24</v>
      </c>
      <c r="F160" s="104"/>
      <c r="G160" s="104">
        <f>554.57+97.87</f>
        <v>652.44</v>
      </c>
      <c r="H160" s="105">
        <f t="shared" si="3"/>
        <v>83.94318357264167</v>
      </c>
      <c r="I160" s="105"/>
    </row>
    <row r="161" spans="1:9" ht="27" customHeight="1">
      <c r="A161" s="130"/>
      <c r="B161" s="133">
        <v>322</v>
      </c>
      <c r="C161" s="133" t="s">
        <v>42</v>
      </c>
      <c r="D161" s="134"/>
      <c r="E161" s="106">
        <f>SUM(E162:E163)</f>
        <v>1895.68</v>
      </c>
      <c r="F161" s="104"/>
      <c r="G161" s="106">
        <f>SUM(G162:G163)</f>
        <v>4474.51</v>
      </c>
      <c r="H161" s="107">
        <f t="shared" si="3"/>
        <v>236.03720037137072</v>
      </c>
      <c r="I161" s="107"/>
    </row>
    <row r="162" spans="1:9" ht="27" customHeight="1">
      <c r="A162" s="129"/>
      <c r="B162" s="129">
        <v>3221</v>
      </c>
      <c r="C162" s="129" t="s">
        <v>53</v>
      </c>
      <c r="D162" s="134">
        <v>58400</v>
      </c>
      <c r="E162" s="104">
        <v>1895.68</v>
      </c>
      <c r="F162" s="104"/>
      <c r="G162" s="153">
        <f>1861.4+328.47</f>
        <v>2189.87</v>
      </c>
      <c r="H162" s="105">
        <f t="shared" si="3"/>
        <v>115.51896944632006</v>
      </c>
      <c r="I162" s="105"/>
    </row>
    <row r="163" spans="1:9" ht="27" customHeight="1">
      <c r="A163" s="129"/>
      <c r="B163" s="129">
        <v>3225</v>
      </c>
      <c r="C163" s="129" t="s">
        <v>57</v>
      </c>
      <c r="D163" s="134">
        <v>51001</v>
      </c>
      <c r="E163" s="104">
        <v>0</v>
      </c>
      <c r="F163" s="104"/>
      <c r="G163" s="153">
        <v>2284.64</v>
      </c>
      <c r="H163" s="105"/>
      <c r="I163" s="105"/>
    </row>
    <row r="164" spans="1:9" ht="27" customHeight="1">
      <c r="A164" s="130"/>
      <c r="B164" s="133" t="s">
        <v>15</v>
      </c>
      <c r="C164" s="133" t="s">
        <v>16</v>
      </c>
      <c r="D164" s="134"/>
      <c r="E164" s="106">
        <f>SUM(E165:E170)</f>
        <v>3364.4</v>
      </c>
      <c r="F164" s="104"/>
      <c r="G164" s="154">
        <f>SUM(G165:G170)</f>
        <v>6835.450000000001</v>
      </c>
      <c r="H164" s="107">
        <f t="shared" si="3"/>
        <v>203.16995600998692</v>
      </c>
      <c r="I164" s="107"/>
    </row>
    <row r="165" spans="1:9" ht="27" customHeight="1">
      <c r="A165" s="129"/>
      <c r="B165" s="129" t="s">
        <v>58</v>
      </c>
      <c r="C165" s="129" t="s">
        <v>59</v>
      </c>
      <c r="D165" s="134">
        <v>58400</v>
      </c>
      <c r="E165" s="104">
        <v>491.74</v>
      </c>
      <c r="F165" s="104"/>
      <c r="G165" s="153">
        <f>263.26+46.45</f>
        <v>309.71</v>
      </c>
      <c r="H165" s="105">
        <f t="shared" si="3"/>
        <v>62.98247041119291</v>
      </c>
      <c r="I165" s="105"/>
    </row>
    <row r="166" spans="1:9" ht="27" customHeight="1">
      <c r="A166" s="129"/>
      <c r="B166" s="129" t="s">
        <v>47</v>
      </c>
      <c r="C166" s="129" t="s">
        <v>60</v>
      </c>
      <c r="D166" s="134">
        <v>58400</v>
      </c>
      <c r="E166" s="104">
        <v>1420.8</v>
      </c>
      <c r="F166" s="104"/>
      <c r="G166" s="153">
        <f>1187.63+209.58</f>
        <v>1397.21</v>
      </c>
      <c r="H166" s="105">
        <f t="shared" si="3"/>
        <v>98.3396677927928</v>
      </c>
      <c r="I166" s="105"/>
    </row>
    <row r="167" spans="1:9" ht="27" customHeight="1" hidden="1">
      <c r="A167" s="129"/>
      <c r="B167" s="129" t="s">
        <v>48</v>
      </c>
      <c r="C167" s="129" t="s">
        <v>67</v>
      </c>
      <c r="D167" s="134">
        <v>58400</v>
      </c>
      <c r="E167" s="104"/>
      <c r="F167" s="104"/>
      <c r="G167" s="153"/>
      <c r="H167" s="105" t="e">
        <f t="shared" si="3"/>
        <v>#DIV/0!</v>
      </c>
      <c r="I167" s="105"/>
    </row>
    <row r="168" spans="1:9" ht="27" customHeight="1">
      <c r="A168" s="129"/>
      <c r="B168" s="129" t="s">
        <v>19</v>
      </c>
      <c r="C168" s="129" t="s">
        <v>20</v>
      </c>
      <c r="D168" s="134">
        <v>58400</v>
      </c>
      <c r="E168" s="104">
        <v>37.16</v>
      </c>
      <c r="F168" s="104"/>
      <c r="G168" s="153">
        <v>4778.02</v>
      </c>
      <c r="H168" s="105">
        <f t="shared" si="3"/>
        <v>12857.965554359529</v>
      </c>
      <c r="I168" s="105"/>
    </row>
    <row r="169" spans="1:9" ht="27" customHeight="1">
      <c r="A169" s="129"/>
      <c r="B169" s="129" t="s">
        <v>32</v>
      </c>
      <c r="C169" s="129" t="s">
        <v>33</v>
      </c>
      <c r="D169" s="134">
        <v>58400</v>
      </c>
      <c r="E169" s="104">
        <v>513.51</v>
      </c>
      <c r="F169" s="104"/>
      <c r="G169" s="153">
        <f>195.91+34.6</f>
        <v>230.51</v>
      </c>
      <c r="H169" s="105">
        <f t="shared" si="3"/>
        <v>44.88909660960838</v>
      </c>
      <c r="I169" s="105"/>
    </row>
    <row r="170" spans="1:9" ht="27" customHeight="1">
      <c r="A170" s="129"/>
      <c r="B170" s="129">
        <v>3239</v>
      </c>
      <c r="C170" s="129" t="s">
        <v>22</v>
      </c>
      <c r="D170" s="134">
        <v>58400</v>
      </c>
      <c r="E170" s="104">
        <v>901.19</v>
      </c>
      <c r="F170" s="104"/>
      <c r="G170" s="104">
        <f>102+18</f>
        <v>120</v>
      </c>
      <c r="H170" s="105">
        <f t="shared" si="3"/>
        <v>13.315726983211087</v>
      </c>
      <c r="I170" s="105"/>
    </row>
    <row r="171" spans="1:9" ht="27" customHeight="1">
      <c r="A171" s="130"/>
      <c r="B171" s="133">
        <v>34</v>
      </c>
      <c r="C171" s="133" t="s">
        <v>185</v>
      </c>
      <c r="D171" s="134"/>
      <c r="E171" s="106">
        <f>E172</f>
        <v>157.71</v>
      </c>
      <c r="F171" s="106">
        <v>75</v>
      </c>
      <c r="G171" s="106">
        <f>G172</f>
        <v>184.59</v>
      </c>
      <c r="H171" s="107">
        <f t="shared" si="3"/>
        <v>117.0439414114514</v>
      </c>
      <c r="I171" s="107">
        <f>G171/F171*100</f>
        <v>246.11999999999998</v>
      </c>
    </row>
    <row r="172" spans="1:9" ht="27" customHeight="1">
      <c r="A172" s="130"/>
      <c r="B172" s="133" t="s">
        <v>35</v>
      </c>
      <c r="C172" s="133" t="s">
        <v>36</v>
      </c>
      <c r="D172" s="134"/>
      <c r="E172" s="106">
        <f>E173</f>
        <v>157.71</v>
      </c>
      <c r="F172" s="104"/>
      <c r="G172" s="106">
        <f>G173</f>
        <v>184.59</v>
      </c>
      <c r="H172" s="107">
        <f t="shared" si="3"/>
        <v>117.0439414114514</v>
      </c>
      <c r="I172" s="107"/>
    </row>
    <row r="173" spans="1:9" ht="27" customHeight="1">
      <c r="A173" s="129"/>
      <c r="B173" s="129" t="s">
        <v>37</v>
      </c>
      <c r="C173" s="129" t="s">
        <v>38</v>
      </c>
      <c r="D173" s="134">
        <v>58400</v>
      </c>
      <c r="E173" s="104">
        <v>157.71</v>
      </c>
      <c r="F173" s="104"/>
      <c r="G173" s="104">
        <f>156.9+27.69</f>
        <v>184.59</v>
      </c>
      <c r="H173" s="105">
        <f t="shared" si="3"/>
        <v>117.0439414114514</v>
      </c>
      <c r="I173" s="105"/>
    </row>
    <row r="174" spans="1:9" ht="27" customHeight="1">
      <c r="A174" s="130"/>
      <c r="B174" s="133">
        <v>4</v>
      </c>
      <c r="C174" s="133" t="s">
        <v>188</v>
      </c>
      <c r="D174" s="134"/>
      <c r="E174" s="106">
        <f>E175</f>
        <v>0</v>
      </c>
      <c r="F174" s="106">
        <f>F175</f>
        <v>213306.13</v>
      </c>
      <c r="G174" s="106">
        <f>G175</f>
        <v>190177.69999999998</v>
      </c>
      <c r="H174" s="107"/>
      <c r="I174" s="107">
        <f>G174/F174*100</f>
        <v>89.15716580672107</v>
      </c>
    </row>
    <row r="175" spans="1:9" ht="27" customHeight="1">
      <c r="A175" s="130"/>
      <c r="B175" s="133">
        <v>42</v>
      </c>
      <c r="C175" s="133" t="s">
        <v>187</v>
      </c>
      <c r="D175" s="134"/>
      <c r="E175" s="106">
        <f>E176+E181</f>
        <v>0</v>
      </c>
      <c r="F175" s="106">
        <v>213306.13</v>
      </c>
      <c r="G175" s="106">
        <f>G176+G181</f>
        <v>190177.69999999998</v>
      </c>
      <c r="H175" s="107"/>
      <c r="I175" s="107">
        <f>G175/F175*100</f>
        <v>89.15716580672107</v>
      </c>
    </row>
    <row r="176" spans="1:9" ht="27" customHeight="1">
      <c r="A176" s="130"/>
      <c r="B176" s="133" t="s">
        <v>25</v>
      </c>
      <c r="C176" s="133" t="s">
        <v>26</v>
      </c>
      <c r="D176" s="134"/>
      <c r="E176" s="106">
        <f>SUM(E177:E180)</f>
        <v>0</v>
      </c>
      <c r="F176" s="104"/>
      <c r="G176" s="106">
        <f>SUM(G177:G180)</f>
        <v>189509.84</v>
      </c>
      <c r="H176" s="107"/>
      <c r="I176" s="107"/>
    </row>
    <row r="177" spans="1:9" ht="27" customHeight="1">
      <c r="A177" s="129"/>
      <c r="B177" s="129">
        <v>4221</v>
      </c>
      <c r="C177" s="129" t="s">
        <v>28</v>
      </c>
      <c r="D177" s="134">
        <v>51001</v>
      </c>
      <c r="E177" s="104">
        <v>0</v>
      </c>
      <c r="F177" s="104"/>
      <c r="G177" s="153">
        <v>1260.86</v>
      </c>
      <c r="H177" s="105"/>
      <c r="I177" s="105"/>
    </row>
    <row r="178" spans="1:9" ht="27" customHeight="1">
      <c r="A178" s="129"/>
      <c r="B178" s="129">
        <v>4223</v>
      </c>
      <c r="C178" s="129" t="s">
        <v>70</v>
      </c>
      <c r="D178" s="134">
        <v>51001</v>
      </c>
      <c r="E178" s="104">
        <v>0</v>
      </c>
      <c r="F178" s="104"/>
      <c r="G178" s="153">
        <v>2654.45</v>
      </c>
      <c r="H178" s="105"/>
      <c r="I178" s="105"/>
    </row>
    <row r="179" spans="1:9" ht="27" customHeight="1">
      <c r="A179" s="129"/>
      <c r="B179" s="129">
        <v>4225</v>
      </c>
      <c r="C179" s="129" t="s">
        <v>64</v>
      </c>
      <c r="D179" s="134">
        <v>11001</v>
      </c>
      <c r="E179" s="104">
        <v>0</v>
      </c>
      <c r="F179" s="104"/>
      <c r="G179" s="153">
        <v>29847.34</v>
      </c>
      <c r="H179" s="105"/>
      <c r="I179" s="105"/>
    </row>
    <row r="180" spans="1:9" ht="27" customHeight="1">
      <c r="A180" s="129"/>
      <c r="B180" s="129">
        <v>4225</v>
      </c>
      <c r="C180" s="129" t="s">
        <v>64</v>
      </c>
      <c r="D180" s="134">
        <v>51001</v>
      </c>
      <c r="E180" s="104">
        <v>0</v>
      </c>
      <c r="F180" s="104"/>
      <c r="G180" s="153">
        <v>155747.19</v>
      </c>
      <c r="H180" s="105"/>
      <c r="I180" s="105"/>
    </row>
    <row r="181" spans="1:9" ht="27" customHeight="1">
      <c r="A181" s="130"/>
      <c r="B181" s="133">
        <v>426</v>
      </c>
      <c r="C181" s="133" t="s">
        <v>309</v>
      </c>
      <c r="D181" s="134"/>
      <c r="E181" s="106">
        <f>+E182</f>
        <v>0</v>
      </c>
      <c r="F181" s="104"/>
      <c r="G181" s="154">
        <f>+G182</f>
        <v>667.86</v>
      </c>
      <c r="H181" s="107"/>
      <c r="I181" s="107"/>
    </row>
    <row r="182" spans="1:9" ht="27" customHeight="1">
      <c r="A182" s="129"/>
      <c r="B182" s="129">
        <v>4262</v>
      </c>
      <c r="C182" s="129" t="s">
        <v>310</v>
      </c>
      <c r="D182" s="134">
        <v>51001</v>
      </c>
      <c r="E182" s="104">
        <v>0</v>
      </c>
      <c r="F182" s="104"/>
      <c r="G182" s="153">
        <v>667.86</v>
      </c>
      <c r="H182" s="105"/>
      <c r="I182" s="105"/>
    </row>
    <row r="183" spans="1:9" ht="27" customHeight="1">
      <c r="A183" s="147" t="s">
        <v>271</v>
      </c>
      <c r="B183" s="148" t="s">
        <v>3</v>
      </c>
      <c r="C183" s="147" t="s">
        <v>272</v>
      </c>
      <c r="D183" s="149"/>
      <c r="E183" s="150">
        <f>+E184</f>
        <v>143.34</v>
      </c>
      <c r="F183" s="150">
        <f>+F184</f>
        <v>0</v>
      </c>
      <c r="G183" s="150">
        <f>+G184</f>
        <v>0</v>
      </c>
      <c r="H183" s="151">
        <f t="shared" si="3"/>
        <v>0</v>
      </c>
      <c r="I183" s="151"/>
    </row>
    <row r="184" spans="1:9" ht="27" customHeight="1">
      <c r="A184" s="130"/>
      <c r="B184" s="133">
        <v>3</v>
      </c>
      <c r="C184" s="133" t="s">
        <v>181</v>
      </c>
      <c r="D184" s="132"/>
      <c r="E184" s="106">
        <f>E185</f>
        <v>143.34</v>
      </c>
      <c r="F184" s="106">
        <f>F185</f>
        <v>0</v>
      </c>
      <c r="G184" s="106">
        <f>G185</f>
        <v>0</v>
      </c>
      <c r="H184" s="107">
        <f aca="true" t="shared" si="5" ref="H184:H249">G184/E184*100</f>
        <v>0</v>
      </c>
      <c r="I184" s="107"/>
    </row>
    <row r="185" spans="1:9" ht="27" customHeight="1">
      <c r="A185" s="130"/>
      <c r="B185" s="133">
        <v>32</v>
      </c>
      <c r="C185" s="133" t="s">
        <v>180</v>
      </c>
      <c r="D185" s="132"/>
      <c r="E185" s="106">
        <f>E188+E186</f>
        <v>143.34</v>
      </c>
      <c r="F185" s="106">
        <v>0</v>
      </c>
      <c r="G185" s="106">
        <f>G188+G186</f>
        <v>0</v>
      </c>
      <c r="H185" s="107">
        <f t="shared" si="5"/>
        <v>0</v>
      </c>
      <c r="I185" s="107"/>
    </row>
    <row r="186" spans="1:9" ht="27" customHeight="1">
      <c r="A186" s="130"/>
      <c r="B186" s="133" t="s">
        <v>6</v>
      </c>
      <c r="C186" s="133" t="s">
        <v>7</v>
      </c>
      <c r="D186" s="134"/>
      <c r="E186" s="106">
        <f>SUM(E187:E187)</f>
        <v>143.34</v>
      </c>
      <c r="F186" s="104"/>
      <c r="G186" s="106">
        <f>SUM(G187:G187)</f>
        <v>0</v>
      </c>
      <c r="H186" s="107">
        <f t="shared" si="5"/>
        <v>0</v>
      </c>
      <c r="I186" s="107"/>
    </row>
    <row r="187" spans="1:9" ht="27" customHeight="1">
      <c r="A187" s="129"/>
      <c r="B187" s="129" t="s">
        <v>9</v>
      </c>
      <c r="C187" s="129" t="s">
        <v>10</v>
      </c>
      <c r="D187" s="134">
        <v>53082</v>
      </c>
      <c r="E187" s="104">
        <v>143.34</v>
      </c>
      <c r="F187" s="104"/>
      <c r="G187" s="104">
        <v>0</v>
      </c>
      <c r="H187" s="105">
        <f t="shared" si="5"/>
        <v>0</v>
      </c>
      <c r="I187" s="105"/>
    </row>
    <row r="188" spans="1:9" ht="27" customHeight="1" hidden="1">
      <c r="A188" s="130"/>
      <c r="B188" s="133">
        <v>324</v>
      </c>
      <c r="C188" s="133" t="s">
        <v>245</v>
      </c>
      <c r="D188" s="134"/>
      <c r="E188" s="106">
        <f>SUM(E189)</f>
        <v>0</v>
      </c>
      <c r="F188" s="104">
        <v>0</v>
      </c>
      <c r="G188" s="106">
        <f>SUM(G189)</f>
        <v>0</v>
      </c>
      <c r="H188" s="107" t="e">
        <f t="shared" si="5"/>
        <v>#DIV/0!</v>
      </c>
      <c r="I188" s="107" t="e">
        <f>G188/F188*100</f>
        <v>#DIV/0!</v>
      </c>
    </row>
    <row r="189" spans="1:9" ht="27" customHeight="1" hidden="1">
      <c r="A189" s="129"/>
      <c r="B189" s="129">
        <v>3241</v>
      </c>
      <c r="C189" s="129" t="s">
        <v>245</v>
      </c>
      <c r="D189" s="134">
        <v>53082</v>
      </c>
      <c r="E189" s="104">
        <v>0</v>
      </c>
      <c r="F189" s="104"/>
      <c r="G189" s="104">
        <v>0</v>
      </c>
      <c r="H189" s="105" t="e">
        <f t="shared" si="5"/>
        <v>#DIV/0!</v>
      </c>
      <c r="I189" s="105"/>
    </row>
    <row r="190" spans="1:9" ht="27" customHeight="1">
      <c r="A190" s="147" t="s">
        <v>264</v>
      </c>
      <c r="B190" s="148" t="s">
        <v>3</v>
      </c>
      <c r="C190" s="147" t="s">
        <v>269</v>
      </c>
      <c r="D190" s="149"/>
      <c r="E190" s="150">
        <f>E191</f>
        <v>1327.23</v>
      </c>
      <c r="F190" s="150">
        <f>F191</f>
        <v>1327.23</v>
      </c>
      <c r="G190" s="150">
        <f>G191</f>
        <v>1327.23</v>
      </c>
      <c r="H190" s="151">
        <f t="shared" si="5"/>
        <v>100</v>
      </c>
      <c r="I190" s="151">
        <f>G190/F190*100</f>
        <v>100</v>
      </c>
    </row>
    <row r="191" spans="1:9" ht="27" customHeight="1">
      <c r="A191" s="130"/>
      <c r="B191" s="133">
        <v>3</v>
      </c>
      <c r="C191" s="133" t="s">
        <v>181</v>
      </c>
      <c r="D191" s="132"/>
      <c r="E191" s="106">
        <f>SUM(E192,E266)</f>
        <v>1327.23</v>
      </c>
      <c r="F191" s="106">
        <f>+F192</f>
        <v>1327.23</v>
      </c>
      <c r="G191" s="106">
        <f>SUM(G192,G266)</f>
        <v>1327.23</v>
      </c>
      <c r="H191" s="107">
        <f t="shared" si="5"/>
        <v>100</v>
      </c>
      <c r="I191" s="107">
        <f>G191/F191*100</f>
        <v>100</v>
      </c>
    </row>
    <row r="192" spans="1:9" ht="27" customHeight="1">
      <c r="A192" s="130"/>
      <c r="B192" s="133">
        <v>32</v>
      </c>
      <c r="C192" s="133" t="s">
        <v>180</v>
      </c>
      <c r="D192" s="132"/>
      <c r="E192" s="106">
        <f>SUM(E193,E195,E198,E202)</f>
        <v>1327.23</v>
      </c>
      <c r="F192" s="106">
        <v>1327.23</v>
      </c>
      <c r="G192" s="106">
        <f>SUM(G193,G195,G198,G200,G202)</f>
        <v>1327.23</v>
      </c>
      <c r="H192" s="107">
        <f t="shared" si="5"/>
        <v>100</v>
      </c>
      <c r="I192" s="107">
        <f>G192/F192*100</f>
        <v>100</v>
      </c>
    </row>
    <row r="193" spans="1:9" ht="27" customHeight="1">
      <c r="A193" s="130"/>
      <c r="B193" s="133" t="s">
        <v>6</v>
      </c>
      <c r="C193" s="133" t="s">
        <v>7</v>
      </c>
      <c r="D193" s="132"/>
      <c r="E193" s="106">
        <f>SUM(E194:E194)</f>
        <v>39.29</v>
      </c>
      <c r="F193" s="104"/>
      <c r="G193" s="106">
        <f>SUM(G194:G194)</f>
        <v>266.53</v>
      </c>
      <c r="H193" s="107">
        <f t="shared" si="5"/>
        <v>678.3659964367523</v>
      </c>
      <c r="I193" s="107"/>
    </row>
    <row r="194" spans="1:9" ht="27" customHeight="1">
      <c r="A194" s="129"/>
      <c r="B194" s="129" t="s">
        <v>9</v>
      </c>
      <c r="C194" s="129" t="s">
        <v>10</v>
      </c>
      <c r="D194" s="134">
        <v>11001</v>
      </c>
      <c r="E194" s="104">
        <v>39.29</v>
      </c>
      <c r="F194" s="104"/>
      <c r="G194" s="104">
        <v>266.53</v>
      </c>
      <c r="H194" s="105">
        <f t="shared" si="5"/>
        <v>678.3659964367523</v>
      </c>
      <c r="I194" s="105"/>
    </row>
    <row r="195" spans="1:9" ht="27" customHeight="1">
      <c r="A195" s="130"/>
      <c r="B195" s="133" t="s">
        <v>41</v>
      </c>
      <c r="C195" s="133" t="s">
        <v>42</v>
      </c>
      <c r="D195" s="134"/>
      <c r="E195" s="106">
        <f>SUM(E196:E197)</f>
        <v>981.15</v>
      </c>
      <c r="F195" s="104"/>
      <c r="G195" s="106">
        <f>SUM(G196:G197)</f>
        <v>600.7</v>
      </c>
      <c r="H195" s="107">
        <f t="shared" si="5"/>
        <v>61.2240737909596</v>
      </c>
      <c r="I195" s="107"/>
    </row>
    <row r="196" spans="1:9" ht="27" customHeight="1">
      <c r="A196" s="129"/>
      <c r="B196" s="129" t="s">
        <v>52</v>
      </c>
      <c r="C196" s="129" t="s">
        <v>53</v>
      </c>
      <c r="D196" s="134">
        <v>11001</v>
      </c>
      <c r="E196" s="104">
        <v>981.15</v>
      </c>
      <c r="F196" s="104"/>
      <c r="G196" s="104">
        <v>398.72</v>
      </c>
      <c r="H196" s="105">
        <f t="shared" si="5"/>
        <v>40.63802680527952</v>
      </c>
      <c r="I196" s="105"/>
    </row>
    <row r="197" spans="1:9" ht="27" customHeight="1">
      <c r="A197" s="129"/>
      <c r="B197" s="129" t="s">
        <v>56</v>
      </c>
      <c r="C197" s="129" t="s">
        <v>57</v>
      </c>
      <c r="D197" s="134">
        <v>11001</v>
      </c>
      <c r="E197" s="104">
        <v>0</v>
      </c>
      <c r="F197" s="104"/>
      <c r="G197" s="104">
        <v>201.98</v>
      </c>
      <c r="H197" s="105"/>
      <c r="I197" s="105"/>
    </row>
    <row r="198" spans="1:9" ht="27" customHeight="1">
      <c r="A198" s="130"/>
      <c r="B198" s="133" t="s">
        <v>15</v>
      </c>
      <c r="C198" s="133" t="s">
        <v>16</v>
      </c>
      <c r="D198" s="134"/>
      <c r="E198" s="106">
        <f>SUM(E199:E199)</f>
        <v>199.08</v>
      </c>
      <c r="F198" s="104"/>
      <c r="G198" s="106">
        <f>SUM(G199:G199)</f>
        <v>0</v>
      </c>
      <c r="H198" s="107">
        <f t="shared" si="5"/>
        <v>0</v>
      </c>
      <c r="I198" s="107"/>
    </row>
    <row r="199" spans="1:9" ht="27" customHeight="1">
      <c r="A199" s="129"/>
      <c r="B199" s="129" t="s">
        <v>47</v>
      </c>
      <c r="C199" s="129" t="s">
        <v>60</v>
      </c>
      <c r="D199" s="134">
        <v>11001</v>
      </c>
      <c r="E199" s="104">
        <v>199.08</v>
      </c>
      <c r="F199" s="104"/>
      <c r="G199" s="104">
        <v>0</v>
      </c>
      <c r="H199" s="105">
        <f t="shared" si="5"/>
        <v>0</v>
      </c>
      <c r="I199" s="105"/>
    </row>
    <row r="200" spans="1:9" ht="27" customHeight="1" hidden="1">
      <c r="A200" s="130"/>
      <c r="B200" s="133">
        <v>324</v>
      </c>
      <c r="C200" s="133" t="s">
        <v>245</v>
      </c>
      <c r="D200" s="134"/>
      <c r="E200" s="106">
        <f>SUM(E201)</f>
        <v>0</v>
      </c>
      <c r="F200" s="104">
        <v>0</v>
      </c>
      <c r="G200" s="106">
        <f>SUM(G201)</f>
        <v>0</v>
      </c>
      <c r="H200" s="107" t="e">
        <f t="shared" si="5"/>
        <v>#DIV/0!</v>
      </c>
      <c r="I200" s="107">
        <v>0</v>
      </c>
    </row>
    <row r="201" spans="1:9" ht="27" customHeight="1" hidden="1">
      <c r="A201" s="129"/>
      <c r="B201" s="129">
        <v>3241</v>
      </c>
      <c r="C201" s="129" t="s">
        <v>245</v>
      </c>
      <c r="D201" s="134">
        <v>11001</v>
      </c>
      <c r="E201" s="104"/>
      <c r="F201" s="104"/>
      <c r="G201" s="104">
        <v>0</v>
      </c>
      <c r="H201" s="105" t="e">
        <f t="shared" si="5"/>
        <v>#DIV/0!</v>
      </c>
      <c r="I201" s="105"/>
    </row>
    <row r="202" spans="1:9" ht="27" customHeight="1">
      <c r="A202" s="130"/>
      <c r="B202" s="133">
        <v>329</v>
      </c>
      <c r="C202" s="133" t="s">
        <v>12</v>
      </c>
      <c r="D202" s="132"/>
      <c r="E202" s="106">
        <f>SUM(E203)</f>
        <v>107.71</v>
      </c>
      <c r="F202" s="104"/>
      <c r="G202" s="106">
        <f>SUM(G203)</f>
        <v>460</v>
      </c>
      <c r="H202" s="107">
        <f t="shared" si="5"/>
        <v>427.0726952000743</v>
      </c>
      <c r="I202" s="107"/>
    </row>
    <row r="203" spans="1:9" ht="27" customHeight="1">
      <c r="A203" s="129"/>
      <c r="B203" s="129">
        <v>3299</v>
      </c>
      <c r="C203" s="129" t="s">
        <v>12</v>
      </c>
      <c r="D203" s="134">
        <v>11001</v>
      </c>
      <c r="E203" s="104">
        <v>107.71</v>
      </c>
      <c r="F203" s="104"/>
      <c r="G203" s="104">
        <v>460</v>
      </c>
      <c r="H203" s="105">
        <f t="shared" si="5"/>
        <v>427.0726952000743</v>
      </c>
      <c r="I203" s="105"/>
    </row>
    <row r="204" spans="1:9" ht="27" customHeight="1">
      <c r="A204" s="143">
        <v>2302</v>
      </c>
      <c r="B204" s="144" t="s">
        <v>2</v>
      </c>
      <c r="C204" s="143" t="s">
        <v>260</v>
      </c>
      <c r="D204" s="144"/>
      <c r="E204" s="145">
        <f>+E205</f>
        <v>0</v>
      </c>
      <c r="F204" s="145">
        <f>+F205</f>
        <v>4.46</v>
      </c>
      <c r="G204" s="145">
        <f>+G205</f>
        <v>4.46</v>
      </c>
      <c r="H204" s="146"/>
      <c r="I204" s="146">
        <f>G204/F204*100</f>
        <v>100</v>
      </c>
    </row>
    <row r="205" spans="1:9" ht="27" customHeight="1">
      <c r="A205" s="147" t="s">
        <v>311</v>
      </c>
      <c r="B205" s="148" t="s">
        <v>3</v>
      </c>
      <c r="C205" s="147" t="s">
        <v>312</v>
      </c>
      <c r="D205" s="149"/>
      <c r="E205" s="150">
        <f>+E206+E213</f>
        <v>0</v>
      </c>
      <c r="F205" s="150">
        <f>+F206+F213</f>
        <v>4.46</v>
      </c>
      <c r="G205" s="150">
        <f>+G206+G213</f>
        <v>4.46</v>
      </c>
      <c r="H205" s="151"/>
      <c r="I205" s="151">
        <f>G205/F205*100</f>
        <v>100</v>
      </c>
    </row>
    <row r="206" spans="1:9" ht="27" customHeight="1">
      <c r="A206" s="130"/>
      <c r="B206" s="133">
        <v>3</v>
      </c>
      <c r="C206" s="133" t="s">
        <v>181</v>
      </c>
      <c r="D206" s="132"/>
      <c r="E206" s="106">
        <f>+E207</f>
        <v>0</v>
      </c>
      <c r="F206" s="106">
        <f>+F207</f>
        <v>4.46</v>
      </c>
      <c r="G206" s="106">
        <f>+G207</f>
        <v>4.46</v>
      </c>
      <c r="H206" s="107"/>
      <c r="I206" s="107">
        <f>G206/F206*100</f>
        <v>100</v>
      </c>
    </row>
    <row r="207" spans="1:9" ht="27" customHeight="1">
      <c r="A207" s="130"/>
      <c r="B207" s="133">
        <v>38</v>
      </c>
      <c r="C207" s="133" t="s">
        <v>306</v>
      </c>
      <c r="D207" s="132"/>
      <c r="E207" s="106">
        <f>+E210</f>
        <v>0</v>
      </c>
      <c r="F207" s="106">
        <v>4.46</v>
      </c>
      <c r="G207" s="106">
        <f>+G208</f>
        <v>4.46</v>
      </c>
      <c r="H207" s="107"/>
      <c r="I207" s="107">
        <f>G207/F207*100</f>
        <v>100</v>
      </c>
    </row>
    <row r="208" spans="1:9" ht="27" customHeight="1">
      <c r="A208" s="130"/>
      <c r="B208" s="133">
        <v>381</v>
      </c>
      <c r="C208" s="133" t="s">
        <v>307</v>
      </c>
      <c r="D208" s="132"/>
      <c r="E208" s="106">
        <f>SUM(E209)</f>
        <v>0</v>
      </c>
      <c r="F208" s="104"/>
      <c r="G208" s="106">
        <f>SUM(G209:G212)</f>
        <v>4.46</v>
      </c>
      <c r="H208" s="107"/>
      <c r="I208" s="107"/>
    </row>
    <row r="209" spans="1:9" ht="27" customHeight="1">
      <c r="A209" s="129"/>
      <c r="B209" s="129">
        <v>3812</v>
      </c>
      <c r="C209" s="129" t="s">
        <v>308</v>
      </c>
      <c r="D209" s="134">
        <v>53102</v>
      </c>
      <c r="E209" s="104">
        <v>0</v>
      </c>
      <c r="F209" s="104"/>
      <c r="G209" s="104">
        <v>4.46</v>
      </c>
      <c r="H209" s="105"/>
      <c r="I209" s="105"/>
    </row>
    <row r="210" spans="1:9" ht="27" customHeight="1" hidden="1">
      <c r="A210" s="130"/>
      <c r="B210" s="133">
        <v>322</v>
      </c>
      <c r="C210" s="133" t="s">
        <v>248</v>
      </c>
      <c r="D210" s="132"/>
      <c r="E210" s="106">
        <f>SUM(E211:E212)</f>
        <v>0</v>
      </c>
      <c r="F210" s="104">
        <v>0</v>
      </c>
      <c r="G210" s="106">
        <f>SUM(G212:G212)</f>
        <v>0</v>
      </c>
      <c r="H210" s="107" t="e">
        <f t="shared" si="5"/>
        <v>#DIV/0!</v>
      </c>
      <c r="I210" s="107">
        <v>0</v>
      </c>
    </row>
    <row r="211" spans="1:9" ht="27" customHeight="1" hidden="1">
      <c r="A211" s="129"/>
      <c r="B211" s="129" t="s">
        <v>52</v>
      </c>
      <c r="C211" s="129" t="s">
        <v>53</v>
      </c>
      <c r="D211" s="134">
        <v>58400</v>
      </c>
      <c r="E211" s="104"/>
      <c r="F211" s="104"/>
      <c r="G211" s="104">
        <v>0</v>
      </c>
      <c r="H211" s="105" t="e">
        <f t="shared" si="5"/>
        <v>#DIV/0!</v>
      </c>
      <c r="I211" s="105"/>
    </row>
    <row r="212" spans="1:9" ht="27" customHeight="1" hidden="1">
      <c r="A212" s="129"/>
      <c r="B212" s="129" t="s">
        <v>56</v>
      </c>
      <c r="C212" s="129" t="s">
        <v>57</v>
      </c>
      <c r="D212" s="134">
        <v>58400</v>
      </c>
      <c r="E212" s="104"/>
      <c r="F212" s="104"/>
      <c r="G212" s="104">
        <v>0</v>
      </c>
      <c r="H212" s="105" t="e">
        <f t="shared" si="5"/>
        <v>#DIV/0!</v>
      </c>
      <c r="I212" s="105"/>
    </row>
    <row r="213" spans="1:9" ht="27" customHeight="1" hidden="1">
      <c r="A213" s="130"/>
      <c r="B213" s="133">
        <v>4</v>
      </c>
      <c r="C213" s="133" t="s">
        <v>188</v>
      </c>
      <c r="D213" s="132"/>
      <c r="E213" s="106">
        <f>E214</f>
        <v>0</v>
      </c>
      <c r="F213" s="106">
        <f>F214</f>
        <v>0</v>
      </c>
      <c r="G213" s="106">
        <f>G214</f>
        <v>0</v>
      </c>
      <c r="H213" s="107" t="e">
        <f t="shared" si="5"/>
        <v>#DIV/0!</v>
      </c>
      <c r="I213" s="107">
        <v>0</v>
      </c>
    </row>
    <row r="214" spans="1:9" ht="27" customHeight="1" hidden="1">
      <c r="A214" s="130"/>
      <c r="B214" s="133">
        <v>42</v>
      </c>
      <c r="C214" s="133" t="s">
        <v>187</v>
      </c>
      <c r="D214" s="132"/>
      <c r="E214" s="106">
        <f>E215+E217</f>
        <v>0</v>
      </c>
      <c r="F214" s="106">
        <f>F215+F217</f>
        <v>0</v>
      </c>
      <c r="G214" s="106">
        <f>G215+G217</f>
        <v>0</v>
      </c>
      <c r="H214" s="107" t="e">
        <f t="shared" si="5"/>
        <v>#DIV/0!</v>
      </c>
      <c r="I214" s="107">
        <v>0</v>
      </c>
    </row>
    <row r="215" spans="1:9" ht="27" customHeight="1" hidden="1">
      <c r="A215" s="130"/>
      <c r="B215" s="133" t="s">
        <v>25</v>
      </c>
      <c r="C215" s="133" t="s">
        <v>26</v>
      </c>
      <c r="D215" s="132"/>
      <c r="E215" s="106">
        <f>SUM(E216)</f>
        <v>0</v>
      </c>
      <c r="F215" s="104">
        <v>0</v>
      </c>
      <c r="G215" s="106">
        <f>SUM(G216)</f>
        <v>0</v>
      </c>
      <c r="H215" s="107" t="e">
        <f t="shared" si="5"/>
        <v>#DIV/0!</v>
      </c>
      <c r="I215" s="107">
        <v>0</v>
      </c>
    </row>
    <row r="216" spans="1:9" ht="27" customHeight="1" hidden="1">
      <c r="A216" s="129"/>
      <c r="B216" s="129">
        <v>4221</v>
      </c>
      <c r="C216" s="129" t="s">
        <v>28</v>
      </c>
      <c r="D216" s="134">
        <v>58400</v>
      </c>
      <c r="E216" s="104"/>
      <c r="F216" s="104"/>
      <c r="G216" s="104">
        <v>0</v>
      </c>
      <c r="H216" s="105" t="e">
        <f t="shared" si="5"/>
        <v>#DIV/0!</v>
      </c>
      <c r="I216" s="105"/>
    </row>
    <row r="217" spans="1:9" ht="27" customHeight="1" hidden="1">
      <c r="A217" s="130"/>
      <c r="B217" s="133">
        <v>424</v>
      </c>
      <c r="C217" s="133" t="s">
        <v>72</v>
      </c>
      <c r="D217" s="132"/>
      <c r="E217" s="106">
        <v>0</v>
      </c>
      <c r="F217" s="104">
        <v>0</v>
      </c>
      <c r="G217" s="106">
        <f>SUM(G264)</f>
        <v>0</v>
      </c>
      <c r="H217" s="107" t="e">
        <f t="shared" si="5"/>
        <v>#DIV/0!</v>
      </c>
      <c r="I217" s="107">
        <v>0</v>
      </c>
    </row>
    <row r="218" spans="1:9" ht="27" customHeight="1" hidden="1">
      <c r="A218" s="129"/>
      <c r="B218" s="129">
        <v>4241</v>
      </c>
      <c r="C218" s="129" t="s">
        <v>74</v>
      </c>
      <c r="D218" s="134">
        <v>58400</v>
      </c>
      <c r="E218" s="104"/>
      <c r="F218" s="104"/>
      <c r="G218" s="104">
        <v>0</v>
      </c>
      <c r="H218" s="105" t="e">
        <f t="shared" si="5"/>
        <v>#DIV/0!</v>
      </c>
      <c r="I218" s="105"/>
    </row>
    <row r="219" spans="1:9" ht="27" customHeight="1">
      <c r="A219" s="143">
        <v>2406</v>
      </c>
      <c r="B219" s="144" t="s">
        <v>2</v>
      </c>
      <c r="C219" s="143" t="s">
        <v>276</v>
      </c>
      <c r="D219" s="144"/>
      <c r="E219" s="145">
        <f>+E220+E235</f>
        <v>3542.91</v>
      </c>
      <c r="F219" s="145">
        <f>+F220+F235</f>
        <v>14954.55</v>
      </c>
      <c r="G219" s="145">
        <f>+G220+G235</f>
        <v>2983.88</v>
      </c>
      <c r="H219" s="146">
        <f t="shared" si="5"/>
        <v>84.22116282942554</v>
      </c>
      <c r="I219" s="146">
        <f>G219/F219*100</f>
        <v>19.95299089574745</v>
      </c>
    </row>
    <row r="220" spans="1:9" ht="27" customHeight="1">
      <c r="A220" s="147" t="s">
        <v>273</v>
      </c>
      <c r="B220" s="148" t="s">
        <v>3</v>
      </c>
      <c r="C220" s="147" t="s">
        <v>277</v>
      </c>
      <c r="D220" s="149"/>
      <c r="E220" s="150">
        <f>+E221+E227</f>
        <v>1528.51</v>
      </c>
      <c r="F220" s="150">
        <f>+F221+F227</f>
        <v>14624.55</v>
      </c>
      <c r="G220" s="150">
        <f>+G221+G227</f>
        <v>2215.88</v>
      </c>
      <c r="H220" s="151">
        <f t="shared" si="5"/>
        <v>144.96993804423917</v>
      </c>
      <c r="I220" s="151">
        <f>G220/F220*100</f>
        <v>15.151782448006948</v>
      </c>
    </row>
    <row r="221" spans="1:9" ht="27" customHeight="1">
      <c r="A221" s="130"/>
      <c r="B221" s="133">
        <v>3</v>
      </c>
      <c r="C221" s="133" t="s">
        <v>181</v>
      </c>
      <c r="D221" s="132"/>
      <c r="E221" s="106">
        <f>+E222</f>
        <v>0</v>
      </c>
      <c r="F221" s="106">
        <f>+F222</f>
        <v>1585</v>
      </c>
      <c r="G221" s="106">
        <f>+G222</f>
        <v>1655.21</v>
      </c>
      <c r="H221" s="107"/>
      <c r="I221" s="107">
        <f>G221/F221*100</f>
        <v>104.42965299684543</v>
      </c>
    </row>
    <row r="222" spans="1:9" ht="27" customHeight="1">
      <c r="A222" s="130"/>
      <c r="B222" s="133">
        <v>32</v>
      </c>
      <c r="C222" s="133" t="s">
        <v>180</v>
      </c>
      <c r="D222" s="132"/>
      <c r="E222" s="106">
        <f>+E225</f>
        <v>0</v>
      </c>
      <c r="F222" s="106">
        <v>1585</v>
      </c>
      <c r="G222" s="106">
        <f>+G225</f>
        <v>1655.21</v>
      </c>
      <c r="H222" s="107"/>
      <c r="I222" s="107">
        <f>G222/F222*100</f>
        <v>104.42965299684543</v>
      </c>
    </row>
    <row r="223" spans="1:9" ht="27" customHeight="1" hidden="1">
      <c r="A223" s="130"/>
      <c r="B223" s="133" t="s">
        <v>6</v>
      </c>
      <c r="C223" s="133" t="s">
        <v>7</v>
      </c>
      <c r="D223" s="132"/>
      <c r="E223" s="106">
        <f>SUM(E224)</f>
        <v>0</v>
      </c>
      <c r="F223" s="104">
        <v>0</v>
      </c>
      <c r="G223" s="106">
        <f>SUM(G224:G226)</f>
        <v>3310.42</v>
      </c>
      <c r="H223" s="107"/>
      <c r="I223" s="107" t="e">
        <f>G223/F223*100</f>
        <v>#DIV/0!</v>
      </c>
    </row>
    <row r="224" spans="1:9" ht="27" customHeight="1" hidden="1">
      <c r="A224" s="129"/>
      <c r="B224" s="129">
        <v>3212</v>
      </c>
      <c r="C224" s="129" t="s">
        <v>247</v>
      </c>
      <c r="D224" s="134"/>
      <c r="E224" s="104">
        <v>0</v>
      </c>
      <c r="F224" s="104"/>
      <c r="G224" s="104">
        <v>0</v>
      </c>
      <c r="H224" s="105"/>
      <c r="I224" s="105"/>
    </row>
    <row r="225" spans="1:9" ht="27" customHeight="1">
      <c r="A225" s="130"/>
      <c r="B225" s="133">
        <v>322</v>
      </c>
      <c r="C225" s="133" t="s">
        <v>248</v>
      </c>
      <c r="D225" s="132"/>
      <c r="E225" s="106">
        <f>SUM(E226:E226)</f>
        <v>0</v>
      </c>
      <c r="F225" s="104"/>
      <c r="G225" s="106">
        <f>SUM(G226:G226)</f>
        <v>1655.21</v>
      </c>
      <c r="H225" s="107"/>
      <c r="I225" s="107"/>
    </row>
    <row r="226" spans="1:9" ht="27" customHeight="1">
      <c r="A226" s="129"/>
      <c r="B226" s="129" t="s">
        <v>56</v>
      </c>
      <c r="C226" s="129" t="s">
        <v>57</v>
      </c>
      <c r="D226" s="134">
        <v>32400</v>
      </c>
      <c r="E226" s="104">
        <v>0</v>
      </c>
      <c r="F226" s="104"/>
      <c r="G226" s="104">
        <v>1655.21</v>
      </c>
      <c r="H226" s="105"/>
      <c r="I226" s="105"/>
    </row>
    <row r="227" spans="1:9" ht="27" customHeight="1">
      <c r="A227" s="130"/>
      <c r="B227" s="133">
        <v>4</v>
      </c>
      <c r="C227" s="133" t="s">
        <v>188</v>
      </c>
      <c r="D227" s="132"/>
      <c r="E227" s="106">
        <f>E228</f>
        <v>1528.51</v>
      </c>
      <c r="F227" s="106">
        <f>F228</f>
        <v>13039.55</v>
      </c>
      <c r="G227" s="106">
        <f>G228+G232</f>
        <v>560.6700000000001</v>
      </c>
      <c r="H227" s="107">
        <f t="shared" si="5"/>
        <v>36.680819883415886</v>
      </c>
      <c r="I227" s="107">
        <f>G227/F227*100</f>
        <v>4.299764945876201</v>
      </c>
    </row>
    <row r="228" spans="1:9" ht="27" customHeight="1">
      <c r="A228" s="130"/>
      <c r="B228" s="133">
        <v>42</v>
      </c>
      <c r="C228" s="133" t="s">
        <v>187</v>
      </c>
      <c r="D228" s="132"/>
      <c r="E228" s="106">
        <f>E229</f>
        <v>1528.51</v>
      </c>
      <c r="F228" s="106">
        <v>13039.55</v>
      </c>
      <c r="G228" s="106">
        <f>G229+G233</f>
        <v>560.6700000000001</v>
      </c>
      <c r="H228" s="107">
        <f t="shared" si="5"/>
        <v>36.680819883415886</v>
      </c>
      <c r="I228" s="107">
        <f>G228/F228*100</f>
        <v>4.299764945876201</v>
      </c>
    </row>
    <row r="229" spans="1:9" ht="27" customHeight="1">
      <c r="A229" s="130"/>
      <c r="B229" s="133" t="s">
        <v>25</v>
      </c>
      <c r="C229" s="133" t="s">
        <v>26</v>
      </c>
      <c r="D229" s="132"/>
      <c r="E229" s="106">
        <f>SUM(E230:E232)</f>
        <v>1528.51</v>
      </c>
      <c r="F229" s="104"/>
      <c r="G229" s="106">
        <f>SUM(G230:G232)</f>
        <v>267</v>
      </c>
      <c r="H229" s="107">
        <f t="shared" si="5"/>
        <v>17.467991704339518</v>
      </c>
      <c r="I229" s="107"/>
    </row>
    <row r="230" spans="1:9" ht="27" customHeight="1">
      <c r="A230" s="129"/>
      <c r="B230" s="129">
        <v>4221</v>
      </c>
      <c r="C230" s="129" t="s">
        <v>28</v>
      </c>
      <c r="D230" s="134">
        <v>32400</v>
      </c>
      <c r="E230" s="104">
        <v>408</v>
      </c>
      <c r="F230" s="104"/>
      <c r="G230" s="104">
        <v>0</v>
      </c>
      <c r="H230" s="105">
        <f t="shared" si="5"/>
        <v>0</v>
      </c>
      <c r="I230" s="105"/>
    </row>
    <row r="231" spans="1:9" ht="27" customHeight="1">
      <c r="A231" s="129"/>
      <c r="B231" s="129">
        <v>4223</v>
      </c>
      <c r="C231" s="129" t="s">
        <v>70</v>
      </c>
      <c r="D231" s="134">
        <v>32400</v>
      </c>
      <c r="E231" s="104">
        <v>460.48</v>
      </c>
      <c r="F231" s="104"/>
      <c r="G231" s="104">
        <v>267</v>
      </c>
      <c r="H231" s="105">
        <f t="shared" si="5"/>
        <v>57.98297428769978</v>
      </c>
      <c r="I231" s="105"/>
    </row>
    <row r="232" spans="1:9" ht="27" customHeight="1">
      <c r="A232" s="133"/>
      <c r="B232" s="129">
        <v>4225</v>
      </c>
      <c r="C232" s="129" t="s">
        <v>64</v>
      </c>
      <c r="D232" s="134">
        <v>32400</v>
      </c>
      <c r="E232" s="104">
        <v>660.03</v>
      </c>
      <c r="F232" s="104"/>
      <c r="G232" s="104">
        <v>0</v>
      </c>
      <c r="H232" s="105">
        <f t="shared" si="5"/>
        <v>0</v>
      </c>
      <c r="I232" s="105"/>
    </row>
    <row r="233" spans="1:9" ht="27" customHeight="1">
      <c r="A233" s="130"/>
      <c r="B233" s="133">
        <v>426</v>
      </c>
      <c r="C233" s="133" t="s">
        <v>310</v>
      </c>
      <c r="D233" s="132"/>
      <c r="E233" s="106">
        <f>+E234</f>
        <v>0</v>
      </c>
      <c r="F233" s="104"/>
      <c r="G233" s="106">
        <f>SUM(G234)</f>
        <v>293.67</v>
      </c>
      <c r="H233" s="107"/>
      <c r="I233" s="107"/>
    </row>
    <row r="234" spans="1:9" ht="27" customHeight="1">
      <c r="A234" s="129"/>
      <c r="B234" s="129">
        <v>4262</v>
      </c>
      <c r="C234" s="129" t="s">
        <v>310</v>
      </c>
      <c r="D234" s="134">
        <v>32400</v>
      </c>
      <c r="E234" s="104">
        <v>0</v>
      </c>
      <c r="F234" s="104"/>
      <c r="G234" s="104">
        <v>293.67</v>
      </c>
      <c r="H234" s="105"/>
      <c r="I234" s="105"/>
    </row>
    <row r="235" spans="1:9" ht="27" customHeight="1">
      <c r="A235" s="147" t="s">
        <v>302</v>
      </c>
      <c r="B235" s="148" t="s">
        <v>3</v>
      </c>
      <c r="C235" s="147" t="s">
        <v>303</v>
      </c>
      <c r="D235" s="149"/>
      <c r="E235" s="150">
        <f>+E236</f>
        <v>2014.4</v>
      </c>
      <c r="F235" s="150">
        <f>+F236</f>
        <v>330</v>
      </c>
      <c r="G235" s="150">
        <f>+G236</f>
        <v>768</v>
      </c>
      <c r="H235" s="151">
        <f t="shared" si="5"/>
        <v>38.12549642573471</v>
      </c>
      <c r="I235" s="151">
        <f>G235/F235*100</f>
        <v>232.72727272727272</v>
      </c>
    </row>
    <row r="236" spans="1:9" ht="27" customHeight="1">
      <c r="A236" s="130"/>
      <c r="B236" s="133">
        <v>4</v>
      </c>
      <c r="C236" s="133" t="s">
        <v>188</v>
      </c>
      <c r="D236" s="132"/>
      <c r="E236" s="106">
        <f>E237</f>
        <v>2014.4</v>
      </c>
      <c r="F236" s="106">
        <f>F237</f>
        <v>330</v>
      </c>
      <c r="G236" s="106">
        <f>G237</f>
        <v>768</v>
      </c>
      <c r="H236" s="107">
        <f t="shared" si="5"/>
        <v>38.12549642573471</v>
      </c>
      <c r="I236" s="107">
        <f>G236/F236*100</f>
        <v>232.72727272727272</v>
      </c>
    </row>
    <row r="237" spans="1:9" ht="27" customHeight="1">
      <c r="A237" s="130"/>
      <c r="B237" s="133">
        <v>42</v>
      </c>
      <c r="C237" s="133" t="s">
        <v>187</v>
      </c>
      <c r="D237" s="132"/>
      <c r="E237" s="106">
        <f>E240+E238</f>
        <v>2014.4</v>
      </c>
      <c r="F237" s="106">
        <v>330</v>
      </c>
      <c r="G237" s="106">
        <f>+G240</f>
        <v>768</v>
      </c>
      <c r="H237" s="107">
        <f t="shared" si="5"/>
        <v>38.12549642573471</v>
      </c>
      <c r="I237" s="107">
        <f>G237/F237*100</f>
        <v>232.72727272727272</v>
      </c>
    </row>
    <row r="238" spans="1:9" ht="27" customHeight="1">
      <c r="A238" s="130"/>
      <c r="B238" s="133">
        <v>422</v>
      </c>
      <c r="C238" s="133" t="s">
        <v>26</v>
      </c>
      <c r="D238" s="132"/>
      <c r="E238" s="106">
        <f>SUM(E239)</f>
        <v>1052.16</v>
      </c>
      <c r="F238" s="104"/>
      <c r="G238" s="106">
        <f>SUM(G239:G240)</f>
        <v>768</v>
      </c>
      <c r="H238" s="107">
        <f t="shared" si="5"/>
        <v>72.99270072992701</v>
      </c>
      <c r="I238" s="107"/>
    </row>
    <row r="239" spans="1:9" ht="27" customHeight="1">
      <c r="A239" s="129"/>
      <c r="B239" s="129">
        <v>4221</v>
      </c>
      <c r="C239" s="129" t="s">
        <v>28</v>
      </c>
      <c r="D239" s="134">
        <v>11001</v>
      </c>
      <c r="E239" s="104">
        <v>1052.16</v>
      </c>
      <c r="F239" s="104"/>
      <c r="G239" s="104">
        <v>0</v>
      </c>
      <c r="H239" s="105">
        <f t="shared" si="5"/>
        <v>0</v>
      </c>
      <c r="I239" s="105"/>
    </row>
    <row r="240" spans="1:9" ht="27" customHeight="1">
      <c r="A240" s="130"/>
      <c r="B240" s="133">
        <v>424</v>
      </c>
      <c r="C240" s="133" t="s">
        <v>72</v>
      </c>
      <c r="D240" s="132"/>
      <c r="E240" s="106">
        <f>SUM(E241:E242)</f>
        <v>962.24</v>
      </c>
      <c r="F240" s="104"/>
      <c r="G240" s="106">
        <f>SUM(G241:G242)</f>
        <v>768</v>
      </c>
      <c r="H240" s="107">
        <f t="shared" si="5"/>
        <v>79.81376787495843</v>
      </c>
      <c r="I240" s="107"/>
    </row>
    <row r="241" spans="1:9" ht="27" customHeight="1">
      <c r="A241" s="129"/>
      <c r="B241" s="129">
        <v>4241</v>
      </c>
      <c r="C241" s="129" t="s">
        <v>74</v>
      </c>
      <c r="D241" s="134">
        <v>11001</v>
      </c>
      <c r="E241" s="104">
        <v>530.89</v>
      </c>
      <c r="F241" s="104"/>
      <c r="G241" s="104">
        <v>330</v>
      </c>
      <c r="H241" s="105">
        <f t="shared" si="5"/>
        <v>62.15976944376425</v>
      </c>
      <c r="I241" s="105"/>
    </row>
    <row r="242" spans="1:9" ht="27" customHeight="1">
      <c r="A242" s="129"/>
      <c r="B242" s="129">
        <v>4241</v>
      </c>
      <c r="C242" s="129" t="s">
        <v>74</v>
      </c>
      <c r="D242" s="134">
        <v>53082</v>
      </c>
      <c r="E242" s="104">
        <v>431.35</v>
      </c>
      <c r="F242" s="104"/>
      <c r="G242" s="104">
        <v>438</v>
      </c>
      <c r="H242" s="105">
        <f t="shared" si="5"/>
        <v>101.54167149646457</v>
      </c>
      <c r="I242" s="105"/>
    </row>
    <row r="243" spans="1:9" ht="27" customHeight="1">
      <c r="A243" s="143">
        <v>9108</v>
      </c>
      <c r="B243" s="144" t="s">
        <v>2</v>
      </c>
      <c r="C243" s="143" t="s">
        <v>274</v>
      </c>
      <c r="D243" s="144"/>
      <c r="E243" s="145">
        <f aca="true" t="shared" si="6" ref="E243:G244">+E244</f>
        <v>3216.4999999999995</v>
      </c>
      <c r="F243" s="145">
        <f t="shared" si="6"/>
        <v>0</v>
      </c>
      <c r="G243" s="145">
        <f t="shared" si="6"/>
        <v>0</v>
      </c>
      <c r="H243" s="146">
        <f t="shared" si="5"/>
        <v>0</v>
      </c>
      <c r="I243" s="146"/>
    </row>
    <row r="244" spans="1:9" ht="27" customHeight="1">
      <c r="A244" s="147" t="s">
        <v>275</v>
      </c>
      <c r="B244" s="148" t="s">
        <v>3</v>
      </c>
      <c r="C244" s="147" t="s">
        <v>278</v>
      </c>
      <c r="D244" s="149"/>
      <c r="E244" s="150">
        <f t="shared" si="6"/>
        <v>3216.4999999999995</v>
      </c>
      <c r="F244" s="150">
        <f t="shared" si="6"/>
        <v>0</v>
      </c>
      <c r="G244" s="150">
        <f t="shared" si="6"/>
        <v>0</v>
      </c>
      <c r="H244" s="151">
        <f t="shared" si="5"/>
        <v>0</v>
      </c>
      <c r="I244" s="151"/>
    </row>
    <row r="245" spans="1:9" ht="27" customHeight="1">
      <c r="A245" s="130"/>
      <c r="B245" s="133">
        <v>3</v>
      </c>
      <c r="C245" s="133" t="s">
        <v>181</v>
      </c>
      <c r="D245" s="132"/>
      <c r="E245" s="106">
        <f>SUM(E246,E256)</f>
        <v>3216.4999999999995</v>
      </c>
      <c r="F245" s="106">
        <f>SUM(F246,F256)</f>
        <v>0</v>
      </c>
      <c r="G245" s="106">
        <f>SUM(G246,G256)</f>
        <v>0</v>
      </c>
      <c r="H245" s="107">
        <f t="shared" si="5"/>
        <v>0</v>
      </c>
      <c r="I245" s="107"/>
    </row>
    <row r="246" spans="1:9" ht="27" customHeight="1">
      <c r="A246" s="130"/>
      <c r="B246" s="133">
        <v>31</v>
      </c>
      <c r="C246" s="133" t="s">
        <v>254</v>
      </c>
      <c r="D246" s="132"/>
      <c r="E246" s="106">
        <f>+E247+E250+E253</f>
        <v>3142.8599999999997</v>
      </c>
      <c r="F246" s="106">
        <f>+F247+F250+F253</f>
        <v>0</v>
      </c>
      <c r="G246" s="106">
        <f>+G247+G250+G253</f>
        <v>0</v>
      </c>
      <c r="H246" s="107">
        <f t="shared" si="5"/>
        <v>0</v>
      </c>
      <c r="I246" s="107"/>
    </row>
    <row r="247" spans="1:9" ht="27" customHeight="1">
      <c r="A247" s="130"/>
      <c r="B247" s="133">
        <v>311</v>
      </c>
      <c r="C247" s="133" t="s">
        <v>255</v>
      </c>
      <c r="D247" s="132"/>
      <c r="E247" s="106">
        <f>SUM(E248:E249)</f>
        <v>2526.85</v>
      </c>
      <c r="F247" s="106"/>
      <c r="G247" s="106">
        <f>SUM(G248:G249)</f>
        <v>0</v>
      </c>
      <c r="H247" s="107">
        <f t="shared" si="5"/>
        <v>0</v>
      </c>
      <c r="I247" s="107"/>
    </row>
    <row r="248" spans="1:9" ht="27" customHeight="1">
      <c r="A248" s="129"/>
      <c r="B248" s="129">
        <v>3111</v>
      </c>
      <c r="C248" s="129" t="s">
        <v>256</v>
      </c>
      <c r="D248" s="134" t="s">
        <v>4</v>
      </c>
      <c r="E248" s="104">
        <v>500.98</v>
      </c>
      <c r="F248" s="104"/>
      <c r="G248" s="104">
        <v>0</v>
      </c>
      <c r="H248" s="105">
        <f t="shared" si="5"/>
        <v>0</v>
      </c>
      <c r="I248" s="105"/>
    </row>
    <row r="249" spans="1:9" ht="27" customHeight="1">
      <c r="A249" s="129"/>
      <c r="B249" s="129">
        <v>3111</v>
      </c>
      <c r="C249" s="129" t="s">
        <v>256</v>
      </c>
      <c r="D249" s="134">
        <v>51100</v>
      </c>
      <c r="E249" s="104">
        <v>2025.87</v>
      </c>
      <c r="F249" s="104"/>
      <c r="G249" s="104">
        <v>0</v>
      </c>
      <c r="H249" s="105">
        <f t="shared" si="5"/>
        <v>0</v>
      </c>
      <c r="I249" s="105"/>
    </row>
    <row r="250" spans="1:9" ht="27" customHeight="1">
      <c r="A250" s="130"/>
      <c r="B250" s="133">
        <v>312</v>
      </c>
      <c r="C250" s="133" t="s">
        <v>257</v>
      </c>
      <c r="D250" s="134"/>
      <c r="E250" s="106">
        <f>SUM(E251:E252)</f>
        <v>199.07999999999998</v>
      </c>
      <c r="F250" s="104"/>
      <c r="G250" s="106">
        <f>SUM(G251:G252)</f>
        <v>0</v>
      </c>
      <c r="H250" s="107">
        <f aca="true" t="shared" si="7" ref="H250:H259">G250/E250*100</f>
        <v>0</v>
      </c>
      <c r="I250" s="107"/>
    </row>
    <row r="251" spans="1:9" ht="27" customHeight="1">
      <c r="A251" s="129"/>
      <c r="B251" s="129">
        <v>3121</v>
      </c>
      <c r="C251" s="129" t="s">
        <v>257</v>
      </c>
      <c r="D251" s="134" t="s">
        <v>4</v>
      </c>
      <c r="E251" s="104">
        <v>39.51</v>
      </c>
      <c r="F251" s="104"/>
      <c r="G251" s="104">
        <v>0</v>
      </c>
      <c r="H251" s="105">
        <f t="shared" si="7"/>
        <v>0</v>
      </c>
      <c r="I251" s="105"/>
    </row>
    <row r="252" spans="1:9" ht="27" customHeight="1">
      <c r="A252" s="129"/>
      <c r="B252" s="129">
        <v>3121</v>
      </c>
      <c r="C252" s="129" t="s">
        <v>257</v>
      </c>
      <c r="D252" s="134">
        <v>51100</v>
      </c>
      <c r="E252" s="104">
        <v>159.57</v>
      </c>
      <c r="F252" s="104"/>
      <c r="G252" s="104">
        <v>0</v>
      </c>
      <c r="H252" s="105">
        <f t="shared" si="7"/>
        <v>0</v>
      </c>
      <c r="I252" s="105"/>
    </row>
    <row r="253" spans="1:9" ht="27" customHeight="1">
      <c r="A253" s="130"/>
      <c r="B253" s="133">
        <v>313</v>
      </c>
      <c r="C253" s="133" t="s">
        <v>258</v>
      </c>
      <c r="D253" s="134"/>
      <c r="E253" s="106">
        <f>SUM(E254:E255)</f>
        <v>416.93</v>
      </c>
      <c r="F253" s="104"/>
      <c r="G253" s="106">
        <f>SUM(G254:G255)</f>
        <v>0</v>
      </c>
      <c r="H253" s="107">
        <f t="shared" si="7"/>
        <v>0</v>
      </c>
      <c r="I253" s="107"/>
    </row>
    <row r="254" spans="1:9" ht="27" customHeight="1">
      <c r="A254" s="129"/>
      <c r="B254" s="129">
        <v>3132</v>
      </c>
      <c r="C254" s="129" t="s">
        <v>259</v>
      </c>
      <c r="D254" s="134" t="s">
        <v>4</v>
      </c>
      <c r="E254" s="104">
        <v>84.25</v>
      </c>
      <c r="F254" s="104"/>
      <c r="G254" s="104">
        <v>0</v>
      </c>
      <c r="H254" s="105">
        <f t="shared" si="7"/>
        <v>0</v>
      </c>
      <c r="I254" s="105"/>
    </row>
    <row r="255" spans="1:9" ht="27" customHeight="1">
      <c r="A255" s="129"/>
      <c r="B255" s="129">
        <v>3132</v>
      </c>
      <c r="C255" s="129" t="s">
        <v>259</v>
      </c>
      <c r="D255" s="134">
        <v>51100</v>
      </c>
      <c r="E255" s="104">
        <v>332.68</v>
      </c>
      <c r="F255" s="104"/>
      <c r="G255" s="104">
        <v>0</v>
      </c>
      <c r="H255" s="105">
        <f t="shared" si="7"/>
        <v>0</v>
      </c>
      <c r="I255" s="105"/>
    </row>
    <row r="256" spans="1:9" ht="27" customHeight="1">
      <c r="A256" s="130"/>
      <c r="B256" s="133">
        <v>32</v>
      </c>
      <c r="C256" s="133" t="s">
        <v>180</v>
      </c>
      <c r="D256" s="132"/>
      <c r="E256" s="106">
        <f>E257</f>
        <v>73.64</v>
      </c>
      <c r="F256" s="106">
        <f>F257</f>
        <v>0</v>
      </c>
      <c r="G256" s="106">
        <f>G257</f>
        <v>0</v>
      </c>
      <c r="H256" s="107">
        <f t="shared" si="7"/>
        <v>0</v>
      </c>
      <c r="I256" s="107"/>
    </row>
    <row r="257" spans="1:9" ht="27" customHeight="1">
      <c r="A257" s="130"/>
      <c r="B257" s="133" t="s">
        <v>6</v>
      </c>
      <c r="C257" s="133" t="s">
        <v>7</v>
      </c>
      <c r="D257" s="132"/>
      <c r="E257" s="106">
        <f>SUM(E258:E259)</f>
        <v>73.64</v>
      </c>
      <c r="F257" s="104"/>
      <c r="G257" s="106">
        <f>SUM(G258:G259)</f>
        <v>0</v>
      </c>
      <c r="H257" s="107">
        <f t="shared" si="7"/>
        <v>0</v>
      </c>
      <c r="I257" s="107"/>
    </row>
    <row r="258" spans="1:9" ht="27" customHeight="1" hidden="1">
      <c r="A258" s="129"/>
      <c r="B258" s="129">
        <v>3212</v>
      </c>
      <c r="C258" s="129" t="s">
        <v>247</v>
      </c>
      <c r="D258" s="134">
        <v>11001</v>
      </c>
      <c r="E258" s="104">
        <v>0</v>
      </c>
      <c r="F258" s="104"/>
      <c r="G258" s="104"/>
      <c r="H258" s="105" t="e">
        <f t="shared" si="7"/>
        <v>#DIV/0!</v>
      </c>
      <c r="I258" s="105"/>
    </row>
    <row r="259" spans="1:9" ht="27" customHeight="1">
      <c r="A259" s="129"/>
      <c r="B259" s="129">
        <v>3212</v>
      </c>
      <c r="C259" s="129" t="s">
        <v>247</v>
      </c>
      <c r="D259" s="134">
        <v>51100</v>
      </c>
      <c r="E259" s="104">
        <v>73.64</v>
      </c>
      <c r="F259" s="104"/>
      <c r="G259" s="104">
        <v>0</v>
      </c>
      <c r="H259" s="105">
        <f t="shared" si="7"/>
        <v>0</v>
      </c>
      <c r="I259" s="105"/>
    </row>
    <row r="260" spans="1:9" ht="27" customHeight="1" hidden="1">
      <c r="A260" s="133"/>
      <c r="B260" s="130"/>
      <c r="C260" s="133"/>
      <c r="D260" s="132"/>
      <c r="E260" s="106"/>
      <c r="F260" s="106"/>
      <c r="G260" s="106"/>
      <c r="H260" s="107"/>
      <c r="I260" s="107"/>
    </row>
    <row r="261" spans="1:9" ht="27" customHeight="1" hidden="1">
      <c r="A261" s="133"/>
      <c r="B261" s="130"/>
      <c r="C261" s="133"/>
      <c r="D261" s="132"/>
      <c r="E261" s="106"/>
      <c r="F261" s="106"/>
      <c r="G261" s="106"/>
      <c r="H261" s="107"/>
      <c r="I261" s="107"/>
    </row>
    <row r="262" spans="1:9" ht="27" customHeight="1" hidden="1">
      <c r="A262" s="133" t="s">
        <v>182</v>
      </c>
      <c r="B262" s="130" t="s">
        <v>3</v>
      </c>
      <c r="C262" s="133" t="s">
        <v>175</v>
      </c>
      <c r="D262" s="132"/>
      <c r="E262" s="106">
        <f>SUM(E263,E290)</f>
        <v>0</v>
      </c>
      <c r="F262" s="106">
        <f>SUM(F263,F290)</f>
        <v>0</v>
      </c>
      <c r="G262" s="106">
        <f>SUM(G263,G290)</f>
        <v>0</v>
      </c>
      <c r="H262" s="107" t="e">
        <f aca="true" t="shared" si="8" ref="H262:H291">G262/E262*100</f>
        <v>#DIV/0!</v>
      </c>
      <c r="I262" s="107" t="e">
        <f>G262/F262*100</f>
        <v>#DIV/0!</v>
      </c>
    </row>
    <row r="263" spans="1:9" ht="27" customHeight="1" hidden="1">
      <c r="A263" s="130"/>
      <c r="B263" s="133">
        <v>3</v>
      </c>
      <c r="C263" s="133" t="s">
        <v>181</v>
      </c>
      <c r="D263" s="132"/>
      <c r="E263" s="106">
        <f>SUM(E264,E287)</f>
        <v>0</v>
      </c>
      <c r="F263" s="106">
        <f>SUM(F264,F287)</f>
        <v>0</v>
      </c>
      <c r="G263" s="106">
        <f>SUM(G264,G287)</f>
        <v>0</v>
      </c>
      <c r="H263" s="107" t="e">
        <f t="shared" si="8"/>
        <v>#DIV/0!</v>
      </c>
      <c r="I263" s="107" t="e">
        <f>G263/F263*100</f>
        <v>#DIV/0!</v>
      </c>
    </row>
    <row r="264" spans="1:9" ht="27" customHeight="1" hidden="1">
      <c r="A264" s="130"/>
      <c r="B264" s="133">
        <v>32</v>
      </c>
      <c r="C264" s="133" t="s">
        <v>180</v>
      </c>
      <c r="D264" s="132"/>
      <c r="E264" s="106">
        <f>SUM(E265,E274,E281)</f>
        <v>0</v>
      </c>
      <c r="F264" s="106">
        <f>SUM(F265,F274,F281)</f>
        <v>0</v>
      </c>
      <c r="G264" s="106">
        <f>SUM(G265,G274,G281)</f>
        <v>0</v>
      </c>
      <c r="H264" s="107" t="e">
        <f t="shared" si="8"/>
        <v>#DIV/0!</v>
      </c>
      <c r="I264" s="107" t="e">
        <f>G264/F264*100</f>
        <v>#DIV/0!</v>
      </c>
    </row>
    <row r="265" spans="1:9" ht="27" customHeight="1" hidden="1">
      <c r="A265" s="130"/>
      <c r="B265" s="133" t="s">
        <v>41</v>
      </c>
      <c r="C265" s="133" t="s">
        <v>42</v>
      </c>
      <c r="D265" s="132"/>
      <c r="E265" s="106">
        <f>SUM(E266:E273)</f>
        <v>0</v>
      </c>
      <c r="F265" s="104">
        <v>0</v>
      </c>
      <c r="G265" s="106">
        <f>SUM(G266:G273)</f>
        <v>0</v>
      </c>
      <c r="H265" s="107" t="e">
        <f t="shared" si="8"/>
        <v>#DIV/0!</v>
      </c>
      <c r="I265" s="107" t="e">
        <f>G265/F265*100</f>
        <v>#DIV/0!</v>
      </c>
    </row>
    <row r="266" spans="1:9" ht="27" customHeight="1" hidden="1">
      <c r="A266" s="129"/>
      <c r="B266" s="129" t="s">
        <v>52</v>
      </c>
      <c r="C266" s="129" t="s">
        <v>53</v>
      </c>
      <c r="D266" s="134" t="s">
        <v>176</v>
      </c>
      <c r="E266" s="104">
        <v>0</v>
      </c>
      <c r="F266" s="104"/>
      <c r="G266" s="104">
        <v>0</v>
      </c>
      <c r="H266" s="105" t="e">
        <f t="shared" si="8"/>
        <v>#DIV/0!</v>
      </c>
      <c r="I266" s="105"/>
    </row>
    <row r="267" spans="1:9" ht="27" customHeight="1" hidden="1">
      <c r="A267" s="129"/>
      <c r="B267" s="129" t="s">
        <v>65</v>
      </c>
      <c r="C267" s="129" t="s">
        <v>66</v>
      </c>
      <c r="D267" s="134" t="s">
        <v>176</v>
      </c>
      <c r="E267" s="104">
        <v>0</v>
      </c>
      <c r="F267" s="104"/>
      <c r="G267" s="104">
        <v>0</v>
      </c>
      <c r="H267" s="105" t="e">
        <f t="shared" si="8"/>
        <v>#DIV/0!</v>
      </c>
      <c r="I267" s="105"/>
    </row>
    <row r="268" spans="1:9" ht="27" customHeight="1" hidden="1">
      <c r="A268" s="129"/>
      <c r="B268" s="129" t="s">
        <v>65</v>
      </c>
      <c r="C268" s="129" t="s">
        <v>78</v>
      </c>
      <c r="D268" s="134" t="s">
        <v>177</v>
      </c>
      <c r="E268" s="104">
        <v>0</v>
      </c>
      <c r="F268" s="104"/>
      <c r="G268" s="104">
        <v>0</v>
      </c>
      <c r="H268" s="105" t="e">
        <f t="shared" si="8"/>
        <v>#DIV/0!</v>
      </c>
      <c r="I268" s="105"/>
    </row>
    <row r="269" spans="1:9" ht="27" customHeight="1" hidden="1">
      <c r="A269" s="129"/>
      <c r="B269" s="129" t="s">
        <v>65</v>
      </c>
      <c r="C269" s="129" t="s">
        <v>79</v>
      </c>
      <c r="D269" s="134" t="s">
        <v>177</v>
      </c>
      <c r="E269" s="104">
        <v>0</v>
      </c>
      <c r="F269" s="104"/>
      <c r="G269" s="104">
        <v>0</v>
      </c>
      <c r="H269" s="105" t="e">
        <f t="shared" si="8"/>
        <v>#DIV/0!</v>
      </c>
      <c r="I269" s="105"/>
    </row>
    <row r="270" spans="1:9" ht="27" customHeight="1" hidden="1">
      <c r="A270" s="129"/>
      <c r="B270" s="129" t="s">
        <v>49</v>
      </c>
      <c r="C270" s="129" t="s">
        <v>50</v>
      </c>
      <c r="D270" s="134" t="s">
        <v>176</v>
      </c>
      <c r="E270" s="104">
        <v>0</v>
      </c>
      <c r="F270" s="104"/>
      <c r="G270" s="104">
        <v>0</v>
      </c>
      <c r="H270" s="105" t="e">
        <f t="shared" si="8"/>
        <v>#DIV/0!</v>
      </c>
      <c r="I270" s="105"/>
    </row>
    <row r="271" spans="1:9" ht="27" customHeight="1" hidden="1">
      <c r="A271" s="129"/>
      <c r="B271" s="129" t="s">
        <v>54</v>
      </c>
      <c r="C271" s="129" t="s">
        <v>55</v>
      </c>
      <c r="D271" s="134" t="s">
        <v>176</v>
      </c>
      <c r="E271" s="104">
        <v>0</v>
      </c>
      <c r="F271" s="104"/>
      <c r="G271" s="104">
        <v>0</v>
      </c>
      <c r="H271" s="105" t="e">
        <f t="shared" si="8"/>
        <v>#DIV/0!</v>
      </c>
      <c r="I271" s="105"/>
    </row>
    <row r="272" spans="1:9" ht="27" customHeight="1" hidden="1">
      <c r="A272" s="129"/>
      <c r="B272" s="129" t="s">
        <v>56</v>
      </c>
      <c r="C272" s="129" t="s">
        <v>57</v>
      </c>
      <c r="D272" s="134" t="s">
        <v>176</v>
      </c>
      <c r="E272" s="104">
        <v>0</v>
      </c>
      <c r="F272" s="104"/>
      <c r="G272" s="104">
        <v>0</v>
      </c>
      <c r="H272" s="105" t="e">
        <f t="shared" si="8"/>
        <v>#DIV/0!</v>
      </c>
      <c r="I272" s="105"/>
    </row>
    <row r="273" spans="1:9" ht="27" customHeight="1" hidden="1">
      <c r="A273" s="129"/>
      <c r="B273" s="129" t="s">
        <v>43</v>
      </c>
      <c r="C273" s="129" t="s">
        <v>44</v>
      </c>
      <c r="D273" s="134" t="s">
        <v>176</v>
      </c>
      <c r="E273" s="104">
        <v>0</v>
      </c>
      <c r="F273" s="104"/>
      <c r="G273" s="104">
        <v>0</v>
      </c>
      <c r="H273" s="105" t="e">
        <f t="shared" si="8"/>
        <v>#DIV/0!</v>
      </c>
      <c r="I273" s="105"/>
    </row>
    <row r="274" spans="1:9" ht="27" customHeight="1" hidden="1">
      <c r="A274" s="130"/>
      <c r="B274" s="133" t="s">
        <v>15</v>
      </c>
      <c r="C274" s="133" t="s">
        <v>16</v>
      </c>
      <c r="D274" s="132"/>
      <c r="E274" s="106">
        <f>SUM(E275:E280)</f>
        <v>0</v>
      </c>
      <c r="F274" s="104">
        <v>0</v>
      </c>
      <c r="G274" s="106">
        <f>SUM(G275:G280)</f>
        <v>0</v>
      </c>
      <c r="H274" s="107" t="e">
        <f t="shared" si="8"/>
        <v>#DIV/0!</v>
      </c>
      <c r="I274" s="107" t="e">
        <f>G274/F274*100</f>
        <v>#DIV/0!</v>
      </c>
    </row>
    <row r="275" spans="1:9" ht="27" customHeight="1" hidden="1">
      <c r="A275" s="129"/>
      <c r="B275" s="129" t="s">
        <v>58</v>
      </c>
      <c r="C275" s="129" t="s">
        <v>59</v>
      </c>
      <c r="D275" s="134" t="s">
        <v>176</v>
      </c>
      <c r="E275" s="104">
        <v>0</v>
      </c>
      <c r="F275" s="104"/>
      <c r="G275" s="104">
        <v>0</v>
      </c>
      <c r="H275" s="105" t="e">
        <f t="shared" si="8"/>
        <v>#DIV/0!</v>
      </c>
      <c r="I275" s="105"/>
    </row>
    <row r="276" spans="1:9" ht="27" customHeight="1" hidden="1">
      <c r="A276" s="129"/>
      <c r="B276" s="129" t="s">
        <v>23</v>
      </c>
      <c r="C276" s="129" t="s">
        <v>24</v>
      </c>
      <c r="D276" s="134" t="s">
        <v>176</v>
      </c>
      <c r="E276" s="104">
        <v>0</v>
      </c>
      <c r="F276" s="104"/>
      <c r="G276" s="104">
        <v>0</v>
      </c>
      <c r="H276" s="105" t="e">
        <f t="shared" si="8"/>
        <v>#DIV/0!</v>
      </c>
      <c r="I276" s="105"/>
    </row>
    <row r="277" spans="1:9" ht="27" customHeight="1" hidden="1">
      <c r="A277" s="129"/>
      <c r="B277" s="129" t="s">
        <v>47</v>
      </c>
      <c r="C277" s="129" t="s">
        <v>60</v>
      </c>
      <c r="D277" s="134" t="s">
        <v>176</v>
      </c>
      <c r="E277" s="104">
        <v>0</v>
      </c>
      <c r="F277" s="104"/>
      <c r="G277" s="104">
        <v>0</v>
      </c>
      <c r="H277" s="105" t="e">
        <f t="shared" si="8"/>
        <v>#DIV/0!</v>
      </c>
      <c r="I277" s="105"/>
    </row>
    <row r="278" spans="1:9" ht="27" customHeight="1" hidden="1">
      <c r="A278" s="129"/>
      <c r="B278" s="129" t="s">
        <v>48</v>
      </c>
      <c r="C278" s="129" t="s">
        <v>67</v>
      </c>
      <c r="D278" s="134" t="s">
        <v>176</v>
      </c>
      <c r="E278" s="104">
        <v>0</v>
      </c>
      <c r="F278" s="104"/>
      <c r="G278" s="104">
        <v>0</v>
      </c>
      <c r="H278" s="105" t="e">
        <f t="shared" si="8"/>
        <v>#DIV/0!</v>
      </c>
      <c r="I278" s="105"/>
    </row>
    <row r="279" spans="1:9" ht="27" customHeight="1" hidden="1">
      <c r="A279" s="129"/>
      <c r="B279" s="129" t="s">
        <v>32</v>
      </c>
      <c r="C279" s="129" t="s">
        <v>33</v>
      </c>
      <c r="D279" s="134" t="s">
        <v>176</v>
      </c>
      <c r="E279" s="104">
        <v>0</v>
      </c>
      <c r="F279" s="104"/>
      <c r="G279" s="104">
        <v>0</v>
      </c>
      <c r="H279" s="105" t="e">
        <f t="shared" si="8"/>
        <v>#DIV/0!</v>
      </c>
      <c r="I279" s="105"/>
    </row>
    <row r="280" spans="1:9" ht="27" customHeight="1" hidden="1">
      <c r="A280" s="129"/>
      <c r="B280" s="129" t="s">
        <v>21</v>
      </c>
      <c r="C280" s="129" t="s">
        <v>22</v>
      </c>
      <c r="D280" s="134" t="s">
        <v>176</v>
      </c>
      <c r="E280" s="104">
        <v>0</v>
      </c>
      <c r="F280" s="104"/>
      <c r="G280" s="104">
        <v>0</v>
      </c>
      <c r="H280" s="105" t="e">
        <f t="shared" si="8"/>
        <v>#DIV/0!</v>
      </c>
      <c r="I280" s="105"/>
    </row>
    <row r="281" spans="1:9" ht="27" customHeight="1" hidden="1">
      <c r="A281" s="130"/>
      <c r="B281" s="133" t="s">
        <v>11</v>
      </c>
      <c r="C281" s="133" t="s">
        <v>12</v>
      </c>
      <c r="D281" s="132"/>
      <c r="E281" s="106">
        <f>E282</f>
        <v>0</v>
      </c>
      <c r="F281" s="104">
        <v>0</v>
      </c>
      <c r="G281" s="106">
        <f>G282</f>
        <v>0</v>
      </c>
      <c r="H281" s="107" t="e">
        <f t="shared" si="8"/>
        <v>#DIV/0!</v>
      </c>
      <c r="I281" s="107" t="e">
        <f>G281/F281*100</f>
        <v>#DIV/0!</v>
      </c>
    </row>
    <row r="282" spans="1:9" ht="27" customHeight="1" hidden="1">
      <c r="A282" s="129"/>
      <c r="B282" s="129" t="s">
        <v>18</v>
      </c>
      <c r="C282" s="129" t="s">
        <v>34</v>
      </c>
      <c r="D282" s="134" t="s">
        <v>176</v>
      </c>
      <c r="E282" s="104">
        <v>0</v>
      </c>
      <c r="F282" s="104"/>
      <c r="G282" s="104">
        <v>0</v>
      </c>
      <c r="H282" s="105" t="e">
        <f t="shared" si="8"/>
        <v>#DIV/0!</v>
      </c>
      <c r="I282" s="105"/>
    </row>
    <row r="283" spans="1:9" ht="27" customHeight="1" hidden="1">
      <c r="A283" s="130"/>
      <c r="B283" s="133">
        <v>34</v>
      </c>
      <c r="C283" s="133" t="s">
        <v>185</v>
      </c>
      <c r="D283" s="132"/>
      <c r="E283" s="106">
        <f>E284</f>
        <v>0</v>
      </c>
      <c r="F283" s="106">
        <f>F284</f>
        <v>0</v>
      </c>
      <c r="G283" s="106">
        <f>G284</f>
        <v>0</v>
      </c>
      <c r="H283" s="107" t="e">
        <f t="shared" si="8"/>
        <v>#DIV/0!</v>
      </c>
      <c r="I283" s="107" t="e">
        <f>G283/F283*100</f>
        <v>#DIV/0!</v>
      </c>
    </row>
    <row r="284" spans="1:9" ht="27" customHeight="1" hidden="1">
      <c r="A284" s="130"/>
      <c r="B284" s="133" t="s">
        <v>35</v>
      </c>
      <c r="C284" s="133" t="s">
        <v>36</v>
      </c>
      <c r="D284" s="132"/>
      <c r="E284" s="106">
        <f>SUM(E285:E286)</f>
        <v>0</v>
      </c>
      <c r="F284" s="104">
        <v>0</v>
      </c>
      <c r="G284" s="106">
        <f>SUM(G285:G286)</f>
        <v>0</v>
      </c>
      <c r="H284" s="107" t="e">
        <f t="shared" si="8"/>
        <v>#DIV/0!</v>
      </c>
      <c r="I284" s="107" t="e">
        <f>G284/F284*100</f>
        <v>#DIV/0!</v>
      </c>
    </row>
    <row r="285" spans="1:9" ht="27" customHeight="1" hidden="1">
      <c r="A285" s="129"/>
      <c r="B285" s="129" t="s">
        <v>37</v>
      </c>
      <c r="C285" s="129" t="s">
        <v>38</v>
      </c>
      <c r="D285" s="134" t="s">
        <v>176</v>
      </c>
      <c r="E285" s="104">
        <v>0</v>
      </c>
      <c r="F285" s="104"/>
      <c r="G285" s="104">
        <v>0</v>
      </c>
      <c r="H285" s="105" t="e">
        <f t="shared" si="8"/>
        <v>#DIV/0!</v>
      </c>
      <c r="I285" s="105"/>
    </row>
    <row r="286" spans="1:9" ht="27" customHeight="1" hidden="1">
      <c r="A286" s="129"/>
      <c r="B286" s="129" t="s">
        <v>37</v>
      </c>
      <c r="C286" s="129" t="s">
        <v>38</v>
      </c>
      <c r="D286" s="134" t="s">
        <v>176</v>
      </c>
      <c r="E286" s="104">
        <v>0</v>
      </c>
      <c r="F286" s="104"/>
      <c r="G286" s="104">
        <v>0</v>
      </c>
      <c r="H286" s="105" t="e">
        <f t="shared" si="8"/>
        <v>#DIV/0!</v>
      </c>
      <c r="I286" s="105"/>
    </row>
    <row r="287" spans="1:9" ht="27" customHeight="1" hidden="1">
      <c r="A287" s="130"/>
      <c r="B287" s="133">
        <v>37</v>
      </c>
      <c r="C287" s="133" t="s">
        <v>186</v>
      </c>
      <c r="D287" s="132"/>
      <c r="E287" s="106">
        <f>E288</f>
        <v>0</v>
      </c>
      <c r="F287" s="106">
        <f>F288</f>
        <v>0</v>
      </c>
      <c r="G287" s="106">
        <f>G288</f>
        <v>0</v>
      </c>
      <c r="H287" s="107" t="e">
        <f t="shared" si="8"/>
        <v>#DIV/0!</v>
      </c>
      <c r="I287" s="107" t="e">
        <f>G287/F287*100</f>
        <v>#DIV/0!</v>
      </c>
    </row>
    <row r="288" spans="1:9" ht="27" customHeight="1" hidden="1">
      <c r="A288" s="130"/>
      <c r="B288" s="133" t="s">
        <v>13</v>
      </c>
      <c r="C288" s="133" t="s">
        <v>14</v>
      </c>
      <c r="D288" s="132"/>
      <c r="E288" s="106">
        <f>E289</f>
        <v>0</v>
      </c>
      <c r="F288" s="104">
        <v>0</v>
      </c>
      <c r="G288" s="106">
        <f>G289</f>
        <v>0</v>
      </c>
      <c r="H288" s="107" t="e">
        <f t="shared" si="8"/>
        <v>#DIV/0!</v>
      </c>
      <c r="I288" s="107" t="e">
        <f>G288/F288*100</f>
        <v>#DIV/0!</v>
      </c>
    </row>
    <row r="289" spans="1:9" ht="27" customHeight="1" hidden="1">
      <c r="A289" s="129"/>
      <c r="B289" s="129" t="s">
        <v>77</v>
      </c>
      <c r="C289" s="129" t="s">
        <v>159</v>
      </c>
      <c r="D289" s="134" t="s">
        <v>174</v>
      </c>
      <c r="E289" s="104">
        <v>0</v>
      </c>
      <c r="F289" s="104"/>
      <c r="G289" s="104">
        <v>0</v>
      </c>
      <c r="H289" s="105" t="e">
        <f t="shared" si="8"/>
        <v>#DIV/0!</v>
      </c>
      <c r="I289" s="105"/>
    </row>
    <row r="290" spans="1:9" ht="27" customHeight="1" hidden="1">
      <c r="A290" s="130"/>
      <c r="B290" s="133">
        <v>4</v>
      </c>
      <c r="C290" s="133" t="s">
        <v>188</v>
      </c>
      <c r="D290" s="132"/>
      <c r="E290" s="106">
        <f aca="true" t="shared" si="9" ref="E290:G291">E291</f>
        <v>0</v>
      </c>
      <c r="F290" s="106">
        <f t="shared" si="9"/>
        <v>0</v>
      </c>
      <c r="G290" s="106">
        <f t="shared" si="9"/>
        <v>0</v>
      </c>
      <c r="H290" s="107" t="e">
        <f t="shared" si="8"/>
        <v>#DIV/0!</v>
      </c>
      <c r="I290" s="107" t="e">
        <f>G290/F290*100</f>
        <v>#DIV/0!</v>
      </c>
    </row>
    <row r="291" spans="1:9" ht="27" customHeight="1" hidden="1">
      <c r="A291" s="130"/>
      <c r="B291" s="133">
        <v>42</v>
      </c>
      <c r="C291" s="133" t="s">
        <v>187</v>
      </c>
      <c r="D291" s="132"/>
      <c r="E291" s="106">
        <f t="shared" si="9"/>
        <v>0</v>
      </c>
      <c r="F291" s="106">
        <f t="shared" si="9"/>
        <v>0</v>
      </c>
      <c r="G291" s="106">
        <f t="shared" si="9"/>
        <v>0</v>
      </c>
      <c r="H291" s="107" t="e">
        <f t="shared" si="8"/>
        <v>#DIV/0!</v>
      </c>
      <c r="I291" s="107" t="e">
        <f>G291/F291*100</f>
        <v>#DIV/0!</v>
      </c>
    </row>
    <row r="292" spans="1:9" ht="27" customHeight="1" hidden="1">
      <c r="A292" s="130"/>
      <c r="B292" s="133" t="s">
        <v>25</v>
      </c>
      <c r="C292" s="133" t="s">
        <v>26</v>
      </c>
      <c r="D292" s="132"/>
      <c r="E292" s="106">
        <f>SUM(E293)</f>
        <v>0</v>
      </c>
      <c r="F292" s="104">
        <v>0</v>
      </c>
      <c r="G292" s="106">
        <f>SUM(G293)</f>
        <v>0</v>
      </c>
      <c r="H292" s="107">
        <v>0</v>
      </c>
      <c r="I292" s="107">
        <v>0</v>
      </c>
    </row>
    <row r="293" spans="1:9" ht="27" customHeight="1" hidden="1">
      <c r="A293" s="129"/>
      <c r="B293" s="129">
        <v>4227</v>
      </c>
      <c r="C293" s="129" t="s">
        <v>46</v>
      </c>
      <c r="D293" s="134" t="s">
        <v>176</v>
      </c>
      <c r="E293" s="104">
        <v>0</v>
      </c>
      <c r="F293" s="104"/>
      <c r="G293" s="104">
        <v>0</v>
      </c>
      <c r="H293" s="105">
        <v>0</v>
      </c>
      <c r="I293" s="105"/>
    </row>
    <row r="294" spans="1:9" ht="27" customHeight="1" hidden="1">
      <c r="A294" s="131">
        <v>3000</v>
      </c>
      <c r="B294" s="132" t="s">
        <v>2</v>
      </c>
      <c r="C294" s="131" t="s">
        <v>175</v>
      </c>
      <c r="D294" s="132"/>
      <c r="E294" s="106">
        <f>SUM(E295,E316)</f>
        <v>0</v>
      </c>
      <c r="F294" s="106">
        <f>SUM(F295,F316)</f>
        <v>0</v>
      </c>
      <c r="G294" s="106">
        <f>SUM(G295,G316)</f>
        <v>0</v>
      </c>
      <c r="H294" s="107" t="e">
        <f aca="true" t="shared" si="10" ref="H294:H320">G294/E294*100</f>
        <v>#DIV/0!</v>
      </c>
      <c r="I294" s="107" t="e">
        <f>G294/F294*100</f>
        <v>#DIV/0!</v>
      </c>
    </row>
    <row r="295" spans="1:9" ht="27" customHeight="1" hidden="1">
      <c r="A295" s="133" t="s">
        <v>183</v>
      </c>
      <c r="B295" s="130" t="s">
        <v>3</v>
      </c>
      <c r="C295" s="133" t="s">
        <v>175</v>
      </c>
      <c r="D295" s="132"/>
      <c r="E295" s="106">
        <f>E298+E301+E314</f>
        <v>0</v>
      </c>
      <c r="F295" s="106">
        <f>F298+F301+F314</f>
        <v>0</v>
      </c>
      <c r="G295" s="106">
        <f>G298+G301+G314</f>
        <v>0</v>
      </c>
      <c r="H295" s="107" t="e">
        <f t="shared" si="10"/>
        <v>#DIV/0!</v>
      </c>
      <c r="I295" s="107" t="e">
        <f>G295/F295*100</f>
        <v>#DIV/0!</v>
      </c>
    </row>
    <row r="296" spans="1:9" ht="27" customHeight="1" hidden="1">
      <c r="A296" s="130"/>
      <c r="B296" s="133">
        <v>4</v>
      </c>
      <c r="C296" s="133" t="s">
        <v>188</v>
      </c>
      <c r="D296" s="132"/>
      <c r="E296" s="106">
        <f>SUM(E297,E300)</f>
        <v>0</v>
      </c>
      <c r="F296" s="106">
        <f>SUM(F297,F300)</f>
        <v>0</v>
      </c>
      <c r="G296" s="106">
        <f>SUM(G297,G300)</f>
        <v>0</v>
      </c>
      <c r="H296" s="107" t="e">
        <f t="shared" si="10"/>
        <v>#DIV/0!</v>
      </c>
      <c r="I296" s="107" t="e">
        <f>G296/F296*100</f>
        <v>#DIV/0!</v>
      </c>
    </row>
    <row r="297" spans="1:9" ht="27" customHeight="1" hidden="1">
      <c r="A297" s="130"/>
      <c r="B297" s="133">
        <v>41</v>
      </c>
      <c r="C297" s="133" t="s">
        <v>189</v>
      </c>
      <c r="D297" s="132"/>
      <c r="E297" s="106">
        <f>E298</f>
        <v>0</v>
      </c>
      <c r="F297" s="106">
        <f>F298</f>
        <v>0</v>
      </c>
      <c r="G297" s="106">
        <f>G298</f>
        <v>0</v>
      </c>
      <c r="H297" s="107" t="e">
        <f t="shared" si="10"/>
        <v>#DIV/0!</v>
      </c>
      <c r="I297" s="107" t="e">
        <f>G297/F297*100</f>
        <v>#DIV/0!</v>
      </c>
    </row>
    <row r="298" spans="1:9" ht="27" customHeight="1" hidden="1">
      <c r="A298" s="130"/>
      <c r="B298" s="133" t="s">
        <v>30</v>
      </c>
      <c r="C298" s="133" t="s">
        <v>31</v>
      </c>
      <c r="D298" s="132"/>
      <c r="E298" s="106">
        <f>E299</f>
        <v>0</v>
      </c>
      <c r="F298" s="104">
        <v>0</v>
      </c>
      <c r="G298" s="106">
        <f>G299</f>
        <v>0</v>
      </c>
      <c r="H298" s="107" t="e">
        <f t="shared" si="10"/>
        <v>#DIV/0!</v>
      </c>
      <c r="I298" s="107" t="e">
        <f>G298/F298*100</f>
        <v>#DIV/0!</v>
      </c>
    </row>
    <row r="299" spans="1:9" ht="27" customHeight="1" hidden="1">
      <c r="A299" s="129"/>
      <c r="B299" s="129" t="s">
        <v>75</v>
      </c>
      <c r="C299" s="129" t="s">
        <v>76</v>
      </c>
      <c r="D299" s="134" t="s">
        <v>178</v>
      </c>
      <c r="E299" s="104">
        <v>0</v>
      </c>
      <c r="F299" s="104"/>
      <c r="G299" s="104">
        <v>0</v>
      </c>
      <c r="H299" s="105" t="e">
        <f t="shared" si="10"/>
        <v>#DIV/0!</v>
      </c>
      <c r="I299" s="105"/>
    </row>
    <row r="300" spans="1:9" ht="27" customHeight="1" hidden="1">
      <c r="A300" s="130"/>
      <c r="B300" s="133">
        <v>42</v>
      </c>
      <c r="C300" s="133" t="s">
        <v>187</v>
      </c>
      <c r="D300" s="132"/>
      <c r="E300" s="106">
        <f>SUM(E301,E314)</f>
        <v>0</v>
      </c>
      <c r="F300" s="106">
        <f>SUM(F301,F314)</f>
        <v>0</v>
      </c>
      <c r="G300" s="106">
        <f>SUM(G301,G314)</f>
        <v>0</v>
      </c>
      <c r="H300" s="107" t="e">
        <f t="shared" si="10"/>
        <v>#DIV/0!</v>
      </c>
      <c r="I300" s="107" t="e">
        <f>G300/F300*100</f>
        <v>#DIV/0!</v>
      </c>
    </row>
    <row r="301" spans="1:9" ht="27" customHeight="1" hidden="1">
      <c r="A301" s="130"/>
      <c r="B301" s="133" t="s">
        <v>25</v>
      </c>
      <c r="C301" s="133" t="s">
        <v>26</v>
      </c>
      <c r="D301" s="132"/>
      <c r="E301" s="106">
        <f>SUM(E302:E313)</f>
        <v>0</v>
      </c>
      <c r="F301" s="104">
        <v>0</v>
      </c>
      <c r="G301" s="106">
        <f>SUM(G302:G313)</f>
        <v>0</v>
      </c>
      <c r="H301" s="107" t="e">
        <f t="shared" si="10"/>
        <v>#DIV/0!</v>
      </c>
      <c r="I301" s="107" t="e">
        <f>G301/F301*100</f>
        <v>#DIV/0!</v>
      </c>
    </row>
    <row r="302" spans="1:9" ht="27" customHeight="1" hidden="1">
      <c r="A302" s="129"/>
      <c r="B302" s="129" t="s">
        <v>27</v>
      </c>
      <c r="C302" s="129" t="s">
        <v>28</v>
      </c>
      <c r="D302" s="134" t="s">
        <v>177</v>
      </c>
      <c r="E302" s="104">
        <v>0</v>
      </c>
      <c r="F302" s="104"/>
      <c r="G302" s="104">
        <v>0</v>
      </c>
      <c r="H302" s="105" t="e">
        <f t="shared" si="10"/>
        <v>#DIV/0!</v>
      </c>
      <c r="I302" s="105"/>
    </row>
    <row r="303" spans="1:9" ht="27" customHeight="1" hidden="1">
      <c r="A303" s="129"/>
      <c r="B303" s="129" t="s">
        <v>27</v>
      </c>
      <c r="C303" s="129" t="s">
        <v>28</v>
      </c>
      <c r="D303" s="134" t="s">
        <v>178</v>
      </c>
      <c r="E303" s="104">
        <v>0</v>
      </c>
      <c r="F303" s="104"/>
      <c r="G303" s="104">
        <v>0</v>
      </c>
      <c r="H303" s="105" t="e">
        <f t="shared" si="10"/>
        <v>#DIV/0!</v>
      </c>
      <c r="I303" s="105"/>
    </row>
    <row r="304" spans="1:9" ht="27" customHeight="1" hidden="1">
      <c r="A304" s="129"/>
      <c r="B304" s="129" t="s">
        <v>27</v>
      </c>
      <c r="C304" s="129" t="s">
        <v>28</v>
      </c>
      <c r="D304" s="134" t="s">
        <v>179</v>
      </c>
      <c r="E304" s="104">
        <v>0</v>
      </c>
      <c r="F304" s="104"/>
      <c r="G304" s="104">
        <v>0</v>
      </c>
      <c r="H304" s="105" t="e">
        <f t="shared" si="10"/>
        <v>#DIV/0!</v>
      </c>
      <c r="I304" s="105"/>
    </row>
    <row r="305" spans="1:9" ht="27" customHeight="1" hidden="1">
      <c r="A305" s="129"/>
      <c r="B305" s="129" t="s">
        <v>27</v>
      </c>
      <c r="C305" s="129" t="s">
        <v>80</v>
      </c>
      <c r="D305" s="134" t="s">
        <v>179</v>
      </c>
      <c r="E305" s="104">
        <v>0</v>
      </c>
      <c r="F305" s="104"/>
      <c r="G305" s="104">
        <v>0</v>
      </c>
      <c r="H305" s="105" t="e">
        <f t="shared" si="10"/>
        <v>#DIV/0!</v>
      </c>
      <c r="I305" s="105"/>
    </row>
    <row r="306" spans="1:9" ht="27" customHeight="1" hidden="1">
      <c r="A306" s="129"/>
      <c r="B306" s="129" t="s">
        <v>68</v>
      </c>
      <c r="C306" s="129" t="s">
        <v>69</v>
      </c>
      <c r="D306" s="134" t="s">
        <v>178</v>
      </c>
      <c r="E306" s="104">
        <v>0</v>
      </c>
      <c r="F306" s="104"/>
      <c r="G306" s="104">
        <v>0</v>
      </c>
      <c r="H306" s="105" t="e">
        <f t="shared" si="10"/>
        <v>#DIV/0!</v>
      </c>
      <c r="I306" s="105"/>
    </row>
    <row r="307" spans="1:9" ht="27" customHeight="1" hidden="1">
      <c r="A307" s="129"/>
      <c r="B307" s="129" t="s">
        <v>29</v>
      </c>
      <c r="C307" s="129" t="s">
        <v>70</v>
      </c>
      <c r="D307" s="134" t="s">
        <v>178</v>
      </c>
      <c r="E307" s="104">
        <v>0</v>
      </c>
      <c r="F307" s="104"/>
      <c r="G307" s="104">
        <v>0</v>
      </c>
      <c r="H307" s="105" t="e">
        <f t="shared" si="10"/>
        <v>#DIV/0!</v>
      </c>
      <c r="I307" s="105"/>
    </row>
    <row r="308" spans="1:9" ht="27" customHeight="1" hidden="1">
      <c r="A308" s="129"/>
      <c r="B308" s="129" t="s">
        <v>29</v>
      </c>
      <c r="C308" s="129" t="s">
        <v>70</v>
      </c>
      <c r="D308" s="134" t="s">
        <v>179</v>
      </c>
      <c r="E308" s="104">
        <v>0</v>
      </c>
      <c r="F308" s="104"/>
      <c r="G308" s="104">
        <v>0</v>
      </c>
      <c r="H308" s="105" t="e">
        <f t="shared" si="10"/>
        <v>#DIV/0!</v>
      </c>
      <c r="I308" s="105"/>
    </row>
    <row r="309" spans="1:9" ht="27" customHeight="1" hidden="1">
      <c r="A309" s="129"/>
      <c r="B309" s="129" t="s">
        <v>63</v>
      </c>
      <c r="C309" s="129" t="s">
        <v>64</v>
      </c>
      <c r="D309" s="134" t="s">
        <v>178</v>
      </c>
      <c r="E309" s="104">
        <v>0</v>
      </c>
      <c r="F309" s="104"/>
      <c r="G309" s="104">
        <v>0</v>
      </c>
      <c r="H309" s="105" t="e">
        <f t="shared" si="10"/>
        <v>#DIV/0!</v>
      </c>
      <c r="I309" s="105"/>
    </row>
    <row r="310" spans="1:9" ht="27" customHeight="1" hidden="1">
      <c r="A310" s="129"/>
      <c r="B310" s="129" t="s">
        <v>63</v>
      </c>
      <c r="C310" s="129" t="s">
        <v>64</v>
      </c>
      <c r="D310" s="134" t="s">
        <v>177</v>
      </c>
      <c r="E310" s="104">
        <v>0</v>
      </c>
      <c r="F310" s="104"/>
      <c r="G310" s="104">
        <v>0</v>
      </c>
      <c r="H310" s="105" t="e">
        <f t="shared" si="10"/>
        <v>#DIV/0!</v>
      </c>
      <c r="I310" s="105"/>
    </row>
    <row r="311" spans="1:9" ht="27" customHeight="1" hidden="1">
      <c r="A311" s="129"/>
      <c r="B311" s="129" t="s">
        <v>63</v>
      </c>
      <c r="C311" s="129" t="s">
        <v>64</v>
      </c>
      <c r="D311" s="134" t="s">
        <v>179</v>
      </c>
      <c r="E311" s="104">
        <v>0</v>
      </c>
      <c r="F311" s="104"/>
      <c r="G311" s="104">
        <v>0</v>
      </c>
      <c r="H311" s="105" t="e">
        <f t="shared" si="10"/>
        <v>#DIV/0!</v>
      </c>
      <c r="I311" s="105"/>
    </row>
    <row r="312" spans="1:9" ht="27" customHeight="1" hidden="1">
      <c r="A312" s="129"/>
      <c r="B312" s="129" t="s">
        <v>45</v>
      </c>
      <c r="C312" s="129" t="s">
        <v>46</v>
      </c>
      <c r="D312" s="134" t="s">
        <v>178</v>
      </c>
      <c r="E312" s="104">
        <v>0</v>
      </c>
      <c r="F312" s="104"/>
      <c r="G312" s="104">
        <v>0</v>
      </c>
      <c r="H312" s="105" t="e">
        <f t="shared" si="10"/>
        <v>#DIV/0!</v>
      </c>
      <c r="I312" s="105"/>
    </row>
    <row r="313" spans="1:9" ht="27" customHeight="1" hidden="1">
      <c r="A313" s="129"/>
      <c r="B313" s="129" t="s">
        <v>45</v>
      </c>
      <c r="C313" s="129" t="s">
        <v>46</v>
      </c>
      <c r="D313" s="134" t="s">
        <v>174</v>
      </c>
      <c r="E313" s="104">
        <v>0</v>
      </c>
      <c r="F313" s="104"/>
      <c r="G313" s="104">
        <v>0</v>
      </c>
      <c r="H313" s="105" t="e">
        <f t="shared" si="10"/>
        <v>#DIV/0!</v>
      </c>
      <c r="I313" s="105"/>
    </row>
    <row r="314" spans="1:9" ht="27" customHeight="1" hidden="1">
      <c r="A314" s="130"/>
      <c r="B314" s="133" t="s">
        <v>71</v>
      </c>
      <c r="C314" s="133" t="s">
        <v>72</v>
      </c>
      <c r="D314" s="132"/>
      <c r="E314" s="106">
        <f>E315</f>
        <v>0</v>
      </c>
      <c r="F314" s="106">
        <v>0</v>
      </c>
      <c r="G314" s="106">
        <f>G315</f>
        <v>0</v>
      </c>
      <c r="H314" s="107" t="e">
        <f t="shared" si="10"/>
        <v>#DIV/0!</v>
      </c>
      <c r="I314" s="107" t="e">
        <f>G314/F314*100</f>
        <v>#DIV/0!</v>
      </c>
    </row>
    <row r="315" spans="1:9" ht="27" customHeight="1" hidden="1">
      <c r="A315" s="129"/>
      <c r="B315" s="129" t="s">
        <v>73</v>
      </c>
      <c r="C315" s="129" t="s">
        <v>74</v>
      </c>
      <c r="D315" s="134" t="s">
        <v>178</v>
      </c>
      <c r="E315" s="104">
        <v>0</v>
      </c>
      <c r="F315" s="104"/>
      <c r="G315" s="104">
        <v>0</v>
      </c>
      <c r="H315" s="105" t="e">
        <f t="shared" si="10"/>
        <v>#DIV/0!</v>
      </c>
      <c r="I315" s="107" t="e">
        <f>G315/F315*100</f>
        <v>#DIV/0!</v>
      </c>
    </row>
    <row r="316" spans="1:9" ht="27" customHeight="1" hidden="1">
      <c r="A316" s="133" t="s">
        <v>184</v>
      </c>
      <c r="B316" s="130" t="s">
        <v>3</v>
      </c>
      <c r="C316" s="133" t="s">
        <v>175</v>
      </c>
      <c r="D316" s="132"/>
      <c r="E316" s="106">
        <f>E317</f>
        <v>0</v>
      </c>
      <c r="F316" s="106">
        <f aca="true" t="shared" si="11" ref="F316:G319">F317</f>
        <v>0</v>
      </c>
      <c r="G316" s="106">
        <f t="shared" si="11"/>
        <v>0</v>
      </c>
      <c r="H316" s="107" t="e">
        <f t="shared" si="10"/>
        <v>#DIV/0!</v>
      </c>
      <c r="I316" s="107"/>
    </row>
    <row r="317" spans="1:9" ht="27" customHeight="1" hidden="1">
      <c r="A317" s="130"/>
      <c r="B317" s="133">
        <v>4</v>
      </c>
      <c r="C317" s="133" t="s">
        <v>188</v>
      </c>
      <c r="D317" s="132"/>
      <c r="E317" s="106">
        <f>E318</f>
        <v>0</v>
      </c>
      <c r="F317" s="106">
        <f t="shared" si="11"/>
        <v>0</v>
      </c>
      <c r="G317" s="106">
        <f t="shared" si="11"/>
        <v>0</v>
      </c>
      <c r="H317" s="107" t="e">
        <f t="shared" si="10"/>
        <v>#DIV/0!</v>
      </c>
      <c r="I317" s="107" t="e">
        <f>G317/F317*100</f>
        <v>#DIV/0!</v>
      </c>
    </row>
    <row r="318" spans="1:9" ht="27" customHeight="1" hidden="1">
      <c r="A318" s="130"/>
      <c r="B318" s="133">
        <v>42</v>
      </c>
      <c r="C318" s="133" t="s">
        <v>187</v>
      </c>
      <c r="D318" s="132"/>
      <c r="E318" s="106">
        <f>E319</f>
        <v>0</v>
      </c>
      <c r="F318" s="106">
        <f t="shared" si="11"/>
        <v>0</v>
      </c>
      <c r="G318" s="106">
        <f t="shared" si="11"/>
        <v>0</v>
      </c>
      <c r="H318" s="107" t="e">
        <f t="shared" si="10"/>
        <v>#DIV/0!</v>
      </c>
      <c r="I318" s="107" t="e">
        <f>G318/F318*100</f>
        <v>#DIV/0!</v>
      </c>
    </row>
    <row r="319" spans="1:9" ht="27" customHeight="1" hidden="1">
      <c r="A319" s="130"/>
      <c r="B319" s="133" t="s">
        <v>71</v>
      </c>
      <c r="C319" s="133" t="s">
        <v>72</v>
      </c>
      <c r="D319" s="132"/>
      <c r="E319" s="106">
        <f>E320</f>
        <v>0</v>
      </c>
      <c r="F319" s="106">
        <v>0</v>
      </c>
      <c r="G319" s="106">
        <f t="shared" si="11"/>
        <v>0</v>
      </c>
      <c r="H319" s="107" t="e">
        <f t="shared" si="10"/>
        <v>#DIV/0!</v>
      </c>
      <c r="I319" s="107" t="e">
        <f>G319/F319*100</f>
        <v>#DIV/0!</v>
      </c>
    </row>
    <row r="320" spans="1:9" ht="27" customHeight="1" hidden="1">
      <c r="A320" s="129"/>
      <c r="B320" s="129" t="s">
        <v>73</v>
      </c>
      <c r="C320" s="129" t="s">
        <v>74</v>
      </c>
      <c r="D320" s="134">
        <v>11001</v>
      </c>
      <c r="E320" s="104">
        <v>0</v>
      </c>
      <c r="F320" s="104"/>
      <c r="G320" s="104">
        <v>0</v>
      </c>
      <c r="H320" s="105" t="e">
        <f t="shared" si="10"/>
        <v>#DIV/0!</v>
      </c>
      <c r="I320" s="105"/>
    </row>
    <row r="321" ht="27" customHeight="1" hidden="1"/>
    <row r="322" ht="27" customHeight="1" hidden="1"/>
  </sheetData>
  <sheetProtection/>
  <mergeCells count="3">
    <mergeCell ref="B2:C2"/>
    <mergeCell ref="B3:C3"/>
    <mergeCell ref="A1:I1"/>
  </mergeCells>
  <printOptions/>
  <pageMargins left="0.3937007874015748" right="0.3937007874015748" top="0.2755905511811024" bottom="0.2755905511811024" header="0.3937007874015748" footer="0.3937007874015748"/>
  <pageSetup horizontalDpi="300" verticalDpi="300" orientation="portrait" paperSize="9" scale="55" r:id="rId1"/>
  <headerFooter alignWithMargins="0">
    <oddFooter>&amp;L&amp;C&amp;R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2022-03-26T10:30:32Z</dcterms:created>
  <dcterms:modified xsi:type="dcterms:W3CDTF">2024-03-29T10:01:15Z</dcterms:modified>
  <cp:category/>
  <cp:version/>
  <cp:contentType/>
  <cp:contentStatus/>
</cp:coreProperties>
</file>